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005" windowWidth="19770" windowHeight="7140"/>
  </bookViews>
  <sheets>
    <sheet name="Főösszesítő" sheetId="6" r:id="rId1"/>
    <sheet name="ORVOSI Burkolás + szaniter " sheetId="9" r:id="rId2"/>
    <sheet name="ORVOSI Hőszigetelés" sheetId="8" r:id="rId3"/>
    <sheet name="Hőszigetelés LAKÁS" sheetId="12" r:id="rId4"/>
  </sheets>
  <externalReferences>
    <externalReference r:id="rId5"/>
  </externalReferences>
  <definedNames>
    <definedName name="ABB_kedvezmeny">'[1]Inverter gombhoz'!$L$68</definedName>
    <definedName name="_xlnm.Print_Area" localSheetId="0">Főösszesítő!$A$1:$H$55</definedName>
    <definedName name="_xlnm.Print_Area" localSheetId="3">'Hőszigetelés LAKÁS'!$A$1:$J$44</definedName>
    <definedName name="_xlnm.Print_Area" localSheetId="1">'ORVOSI Burkolás + szaniter '!$A$1:$I$62</definedName>
    <definedName name="_xlnm.Print_Area" localSheetId="2">'ORVOSI Hőszigetelés'!$A$1:$J$45</definedName>
    <definedName name="szorzó">'ORVOSI Burkolás + szaniter '!#REF!</definedName>
    <definedName name="szorzó1" localSheetId="3">'Hőszigetelés LAKÁS'!#REF!</definedName>
    <definedName name="szorzó1">'ORVOSI Hőszigetelés'!#REF!</definedName>
  </definedNames>
  <calcPr calcId="145621"/>
</workbook>
</file>

<file path=xl/calcChain.xml><?xml version="1.0" encoding="utf-8"?>
<calcChain xmlns="http://schemas.openxmlformats.org/spreadsheetml/2006/main">
  <c r="C14" i="8" l="1"/>
  <c r="H45" i="9" l="1"/>
  <c r="I45" i="9"/>
  <c r="D43" i="9" l="1"/>
  <c r="D44" i="9"/>
  <c r="D19" i="9"/>
  <c r="D18" i="9"/>
  <c r="D22" i="9" s="1"/>
  <c r="D23" i="9" s="1"/>
  <c r="H44" i="9" l="1"/>
  <c r="I44" i="9"/>
  <c r="I43" i="9"/>
  <c r="H43" i="9"/>
  <c r="D46" i="9"/>
  <c r="H46" i="9" l="1"/>
  <c r="H47" i="9" s="1"/>
  <c r="I46" i="9"/>
  <c r="I47" i="9" s="1"/>
  <c r="E14" i="12" l="1"/>
  <c r="J14" i="12" l="1"/>
  <c r="I14" i="12"/>
  <c r="I9" i="9"/>
  <c r="I10" i="9"/>
  <c r="I11" i="9"/>
  <c r="I13" i="9"/>
  <c r="H9" i="9"/>
  <c r="H10" i="9"/>
  <c r="H11" i="9"/>
  <c r="H13" i="9"/>
  <c r="D8" i="9"/>
  <c r="H8" i="9" l="1"/>
  <c r="I8" i="9"/>
  <c r="D14" i="9"/>
  <c r="H14" i="9" s="1"/>
  <c r="D12" i="9"/>
  <c r="H12" i="9" s="1"/>
  <c r="I12" i="9" l="1"/>
  <c r="I14" i="9"/>
  <c r="D51" i="9" l="1"/>
  <c r="D50" i="9"/>
  <c r="E39" i="8" l="1"/>
  <c r="E37" i="12"/>
  <c r="C29" i="12"/>
  <c r="E29" i="12" s="1"/>
  <c r="C30" i="8"/>
  <c r="C19" i="8"/>
  <c r="C19" i="12"/>
  <c r="E19" i="12" s="1"/>
  <c r="I19" i="12" s="1"/>
  <c r="C18" i="12"/>
  <c r="E18" i="12" s="1"/>
  <c r="I18" i="12" s="1"/>
  <c r="C18" i="8"/>
  <c r="C15" i="12"/>
  <c r="C16" i="12" s="1"/>
  <c r="E16" i="12" s="1"/>
  <c r="I16" i="12" s="1"/>
  <c r="C15" i="8"/>
  <c r="C16" i="8" s="1"/>
  <c r="C37" i="8"/>
  <c r="E38" i="12"/>
  <c r="E36" i="12"/>
  <c r="I36" i="12" s="1"/>
  <c r="E30" i="12"/>
  <c r="J30" i="12" s="1"/>
  <c r="C28" i="12"/>
  <c r="E28" i="12" s="1"/>
  <c r="I28" i="12" s="1"/>
  <c r="E27" i="12"/>
  <c r="I27" i="12" s="1"/>
  <c r="E25" i="12"/>
  <c r="I25" i="12" s="1"/>
  <c r="H8" i="12" s="1"/>
  <c r="C17" i="12"/>
  <c r="E17" i="12" s="1"/>
  <c r="I17" i="12" s="1"/>
  <c r="C22" i="12"/>
  <c r="E22" i="12" s="1"/>
  <c r="I22" i="12" s="1"/>
  <c r="C31" i="12" l="1"/>
  <c r="E31" i="12" s="1"/>
  <c r="I31" i="12" s="1"/>
  <c r="I29" i="12"/>
  <c r="J29" i="12"/>
  <c r="I38" i="12"/>
  <c r="E15" i="12"/>
  <c r="I39" i="8"/>
  <c r="J27" i="12"/>
  <c r="C35" i="12"/>
  <c r="E35" i="12" s="1"/>
  <c r="J38" i="12"/>
  <c r="J39" i="8"/>
  <c r="J37" i="12"/>
  <c r="J25" i="12"/>
  <c r="I8" i="12" s="1"/>
  <c r="I37" i="12"/>
  <c r="J22" i="12"/>
  <c r="J28" i="12"/>
  <c r="J16" i="12"/>
  <c r="J17" i="12"/>
  <c r="J18" i="12"/>
  <c r="C20" i="12"/>
  <c r="E20" i="12" s="1"/>
  <c r="I20" i="12" s="1"/>
  <c r="I30" i="12"/>
  <c r="H9" i="12" s="1"/>
  <c r="J19" i="12"/>
  <c r="J36" i="12"/>
  <c r="H38" i="9"/>
  <c r="I38" i="9"/>
  <c r="H37" i="9"/>
  <c r="I37" i="9"/>
  <c r="H36" i="9"/>
  <c r="I36" i="9"/>
  <c r="H35" i="9"/>
  <c r="I35" i="9"/>
  <c r="H34" i="9"/>
  <c r="I34" i="9"/>
  <c r="H33" i="9"/>
  <c r="I33" i="9"/>
  <c r="H32" i="9"/>
  <c r="I32" i="9"/>
  <c r="H31" i="9"/>
  <c r="I31" i="9"/>
  <c r="H30" i="9"/>
  <c r="I30" i="9"/>
  <c r="H29" i="9"/>
  <c r="I29" i="9"/>
  <c r="H28" i="9"/>
  <c r="I28" i="9"/>
  <c r="H27" i="9"/>
  <c r="I27" i="9"/>
  <c r="H26" i="9"/>
  <c r="I26" i="9"/>
  <c r="H25" i="9"/>
  <c r="I25" i="9"/>
  <c r="I9" i="12" l="1"/>
  <c r="J9" i="12" s="1"/>
  <c r="J31" i="12"/>
  <c r="J8" i="12"/>
  <c r="I15" i="12"/>
  <c r="H6" i="12" s="1"/>
  <c r="J15" i="12"/>
  <c r="E32" i="6"/>
  <c r="E33" i="6"/>
  <c r="J35" i="12"/>
  <c r="J39" i="12" s="1"/>
  <c r="I7" i="12" s="1"/>
  <c r="I35" i="12"/>
  <c r="I39" i="12" s="1"/>
  <c r="J20" i="12"/>
  <c r="H7" i="12" l="1"/>
  <c r="J7" i="12" s="1"/>
  <c r="F32" i="6"/>
  <c r="G32" i="6" s="1"/>
  <c r="I6" i="12"/>
  <c r="F31" i="6" s="1"/>
  <c r="E31" i="6"/>
  <c r="F33" i="6"/>
  <c r="G33" i="6" s="1"/>
  <c r="I32" i="12"/>
  <c r="I42" i="12" s="1"/>
  <c r="J32" i="12"/>
  <c r="J42" i="12" s="1"/>
  <c r="I11" i="12"/>
  <c r="I40" i="12"/>
  <c r="I33" i="12" l="1"/>
  <c r="H11" i="12"/>
  <c r="J11" i="12" s="1"/>
  <c r="J6" i="12"/>
  <c r="I43" i="12"/>
  <c r="F34" i="6" l="1"/>
  <c r="D55" i="9"/>
  <c r="H55" i="9" s="1"/>
  <c r="D56" i="9"/>
  <c r="D54" i="9"/>
  <c r="D53" i="9"/>
  <c r="D3" i="9"/>
  <c r="I55" i="9" l="1"/>
  <c r="D4" i="9"/>
  <c r="I3" i="9"/>
  <c r="H3" i="9"/>
  <c r="C22" i="8"/>
  <c r="C20" i="8"/>
  <c r="C33" i="8"/>
  <c r="C29" i="8"/>
  <c r="C31" i="8" s="1"/>
  <c r="E30" i="8"/>
  <c r="D5" i="9" l="1"/>
  <c r="I4" i="9"/>
  <c r="H4" i="9"/>
  <c r="E34" i="6"/>
  <c r="J30" i="8"/>
  <c r="I30" i="8"/>
  <c r="I19" i="9"/>
  <c r="H19" i="9"/>
  <c r="I24" i="9"/>
  <c r="H24" i="9"/>
  <c r="D6" i="9" l="1"/>
  <c r="H5" i="9"/>
  <c r="I5" i="9"/>
  <c r="I21" i="9"/>
  <c r="H21" i="9"/>
  <c r="D7" i="9" l="1"/>
  <c r="I6" i="9"/>
  <c r="H6" i="9"/>
  <c r="I23" i="9"/>
  <c r="H23" i="9"/>
  <c r="I22" i="9"/>
  <c r="H22" i="9"/>
  <c r="I7" i="9" l="1"/>
  <c r="H7" i="9"/>
  <c r="I20" i="9"/>
  <c r="H20" i="9"/>
  <c r="I18" i="9"/>
  <c r="H18" i="9"/>
  <c r="I39" i="9" l="1"/>
  <c r="H39" i="9"/>
  <c r="E31" i="8"/>
  <c r="I56" i="9"/>
  <c r="H56" i="9"/>
  <c r="I54" i="9"/>
  <c r="H54" i="9"/>
  <c r="I53" i="9"/>
  <c r="H53" i="9"/>
  <c r="I52" i="9"/>
  <c r="H52" i="9"/>
  <c r="I51" i="9"/>
  <c r="H51" i="9"/>
  <c r="I50" i="9"/>
  <c r="H50" i="9"/>
  <c r="H40" i="9" l="1"/>
  <c r="H48" i="9" s="1"/>
  <c r="I57" i="9"/>
  <c r="H57" i="9"/>
  <c r="I31" i="8"/>
  <c r="J31" i="8"/>
  <c r="H58" i="9" l="1"/>
  <c r="H15" i="9" l="1"/>
  <c r="H60" i="9" s="1"/>
  <c r="I15" i="9"/>
  <c r="I60" i="9" s="1"/>
  <c r="E40" i="8"/>
  <c r="E38" i="8"/>
  <c r="E37" i="8"/>
  <c r="H16" i="9" l="1"/>
  <c r="F28" i="6"/>
  <c r="H61" i="9" l="1"/>
  <c r="I40" i="8"/>
  <c r="J40" i="8"/>
  <c r="E33" i="8"/>
  <c r="E29" i="8"/>
  <c r="E25" i="8"/>
  <c r="E19" i="8"/>
  <c r="E16" i="8"/>
  <c r="E15" i="8"/>
  <c r="E14" i="8"/>
  <c r="I14" i="8" l="1"/>
  <c r="E18" i="8"/>
  <c r="J18" i="8" s="1"/>
  <c r="J29" i="8"/>
  <c r="J33" i="8"/>
  <c r="I25" i="8"/>
  <c r="I16" i="8"/>
  <c r="I33" i="8"/>
  <c r="J38" i="8"/>
  <c r="J15" i="8"/>
  <c r="J16" i="8"/>
  <c r="I37" i="8"/>
  <c r="J37" i="8"/>
  <c r="J19" i="8"/>
  <c r="I19" i="8"/>
  <c r="J14" i="8"/>
  <c r="E20" i="8"/>
  <c r="I15" i="8"/>
  <c r="J25" i="8"/>
  <c r="I8" i="8" s="1"/>
  <c r="I29" i="8"/>
  <c r="H9" i="8" s="1"/>
  <c r="E22" i="8"/>
  <c r="I38" i="8"/>
  <c r="I9" i="8" l="1"/>
  <c r="F26" i="6" s="1"/>
  <c r="H8" i="8"/>
  <c r="E27" i="6" s="1"/>
  <c r="E26" i="6"/>
  <c r="I18" i="8"/>
  <c r="J41" i="8"/>
  <c r="I7" i="8" s="1"/>
  <c r="I41" i="8"/>
  <c r="H7" i="8" s="1"/>
  <c r="J20" i="8"/>
  <c r="I20" i="8"/>
  <c r="J22" i="8"/>
  <c r="I22" i="8"/>
  <c r="H6" i="8" l="1"/>
  <c r="I6" i="8"/>
  <c r="G26" i="6"/>
  <c r="J9" i="8"/>
  <c r="J8" i="8"/>
  <c r="F27" i="6"/>
  <c r="G27" i="6" s="1"/>
  <c r="J7" i="8"/>
  <c r="J34" i="8"/>
  <c r="J44" i="8" s="1"/>
  <c r="I42" i="8"/>
  <c r="I34" i="8"/>
  <c r="I11" i="8" l="1"/>
  <c r="G31" i="6" s="1"/>
  <c r="F25" i="6"/>
  <c r="F29" i="6" s="1"/>
  <c r="H11" i="8"/>
  <c r="E25" i="6"/>
  <c r="J6" i="8"/>
  <c r="I44" i="8"/>
  <c r="I45" i="8" s="1"/>
  <c r="I35" i="8"/>
  <c r="G34" i="6" l="1"/>
  <c r="G25" i="6"/>
  <c r="J11" i="8"/>
  <c r="E28" i="6"/>
  <c r="G28" i="6" l="1"/>
  <c r="G29" i="6" s="1"/>
  <c r="E29" i="6"/>
  <c r="G36" i="6" l="1"/>
  <c r="G37" i="6" s="1"/>
  <c r="G38" i="6" s="1"/>
</calcChain>
</file>

<file path=xl/sharedStrings.xml><?xml version="1.0" encoding="utf-8"?>
<sst xmlns="http://schemas.openxmlformats.org/spreadsheetml/2006/main" count="339" uniqueCount="162">
  <si>
    <t>Megnevezés</t>
  </si>
  <si>
    <t>1.</t>
  </si>
  <si>
    <t>2.</t>
  </si>
  <si>
    <t>3.</t>
  </si>
  <si>
    <t>4.</t>
  </si>
  <si>
    <t>Anyag</t>
  </si>
  <si>
    <t>Összesen</t>
  </si>
  <si>
    <t>ÁFA</t>
  </si>
  <si>
    <t>Díj</t>
  </si>
  <si>
    <t xml:space="preserve"> </t>
  </si>
  <si>
    <t>Ssz.</t>
  </si>
  <si>
    <t>Nettó Anyag Összesen</t>
  </si>
  <si>
    <t>Nettó munkadíj
összesen</t>
  </si>
  <si>
    <t>A+D
Nettó összesen</t>
  </si>
  <si>
    <t>Összesen nettó (HUF):</t>
  </si>
  <si>
    <t>ÁFA vetítési alap</t>
  </si>
  <si>
    <t>A munka ára bruttó (HUF)</t>
  </si>
  <si>
    <t>db</t>
  </si>
  <si>
    <t>klt</t>
  </si>
  <si>
    <t>fm</t>
  </si>
  <si>
    <t>Anyag összesen</t>
  </si>
  <si>
    <t>Összesen nettó</t>
  </si>
  <si>
    <t>m2</t>
  </si>
  <si>
    <t>Mennyiségek:</t>
  </si>
  <si>
    <t>Számított</t>
  </si>
  <si>
    <t>Kerekített</t>
  </si>
  <si>
    <t>Díj összesen</t>
  </si>
  <si>
    <t>Homlokzati szigetelés 16 cm grafitos szigetelés ragasztása hálózása szinezése</t>
  </si>
  <si>
    <t>Indítóprofil elhelyezése</t>
  </si>
  <si>
    <t>Lábazati szigetelés 10 cm XPS ragasztása hálózása lábazati vakolattal való szinezése</t>
  </si>
  <si>
    <t>Nyílászáró káva ráfordulás EPS 2 cm-es homlokzati szigetelés ragasztása hálózása szinezése</t>
  </si>
  <si>
    <t xml:space="preserve">Pozitív sarkok hálós elvédő elhelyezése   </t>
  </si>
  <si>
    <t>Hőhídmentes beütőszeges dübelezés 1m2/ 6db</t>
  </si>
  <si>
    <t>Régi vakolt felületek leverése  elő ragasztása</t>
  </si>
  <si>
    <t>Nyílászárócsere</t>
  </si>
  <si>
    <t>Falhelyreállítás</t>
  </si>
  <si>
    <t>Járulékos költségek:</t>
  </si>
  <si>
    <t>Állványozás</t>
  </si>
  <si>
    <t>Homlokzati elemek kiemelése</t>
  </si>
  <si>
    <t>MINDÖSSZESEN:</t>
  </si>
  <si>
    <t>nettó</t>
  </si>
  <si>
    <t>Homlokzatszigetelés járulékos munkák (állványozás, homlokzati elemek kiemelése)</t>
  </si>
  <si>
    <t>Homlokzatszigetelés 16 cm grafitos szigetelés és 10 cm XPS lábazati szigetelés, káva befordulás 2 cm</t>
  </si>
  <si>
    <t>Gépészeti korszerűsítés (pontos gépészeti felmérési terv szükséges, ennélkül megbecsülni sem lehet)</t>
  </si>
  <si>
    <t>Szükséges helyeken új bádogozás készítése</t>
  </si>
  <si>
    <t>Homlokzat szigetelés</t>
  </si>
  <si>
    <t>Padlásszigetelés</t>
  </si>
  <si>
    <t>Pincefödém szigetelés 10 cm</t>
  </si>
  <si>
    <t>Kiugró tetőrészek homlokzati  színezése</t>
  </si>
  <si>
    <t>Kecskéd Orvosi rendelő</t>
  </si>
  <si>
    <t>2852  Kecskéd, Fő u. 3.</t>
  </si>
  <si>
    <t>Tétel szövege</t>
  </si>
  <si>
    <t>Menny.</t>
  </si>
  <si>
    <t>Egység</t>
  </si>
  <si>
    <t>Anyag egységár</t>
  </si>
  <si>
    <t>Díj egységre</t>
  </si>
  <si>
    <t>ÖSSZESEN:</t>
  </si>
  <si>
    <t>Nyílászárócsere 3 rtg üvegezéssel Uw=1,15 W/m2K és belső falhelyreállítás szükséges helyeken fóliával</t>
  </si>
  <si>
    <t>Nyílászárócsere (orvosi rendelő) 
Uw=1,15 W/m2K</t>
  </si>
  <si>
    <t>Nyílászárócsere (orvosi lakás) 
Uw=1,15 W/m2K</t>
  </si>
  <si>
    <t xml:space="preserve">db     </t>
  </si>
  <si>
    <t xml:space="preserve">m2     </t>
  </si>
  <si>
    <t>Nyílászárók fóliázása hővédő fóliával 65%-os hővisszaverő fóliával</t>
  </si>
  <si>
    <t>Nyílászárócsere (tetősíkablak) 
Uw=1,15 W/m2K</t>
  </si>
  <si>
    <t>Minitokos redőny</t>
  </si>
  <si>
    <t>Mozgássérült wc - ORVOSI RENDELŐ</t>
  </si>
  <si>
    <t>ORVOSI LAKÁS energetikai felújítás költségbecslés</t>
  </si>
  <si>
    <t>Homlokzati gázvezeték kiemelése</t>
  </si>
  <si>
    <t>ORVOSI RENDELŐ</t>
  </si>
  <si>
    <t>ORVOSI LAKÁS</t>
  </si>
  <si>
    <t>BURKOLÁS, SZANITER, AKADÁLYMENTESÍTÉS ÖSSZESEN:</t>
  </si>
  <si>
    <r>
      <rPr>
        <b/>
        <sz val="10"/>
        <rFont val="Times New Roman"/>
        <family val="1"/>
        <charset val="238"/>
      </rPr>
      <t>Lapburkolatok bontása</t>
    </r>
    <r>
      <rPr>
        <sz val="10"/>
        <rFont val="Times New Roman"/>
        <family val="1"/>
        <charset val="238"/>
      </rPr>
      <t>, padlóburkolat bármely méretű kőagyag, mozaik vagy
tört mozaik (NOVA) lapból</t>
    </r>
  </si>
  <si>
    <r>
      <t xml:space="preserve">Egyéb bontások, ragasztott padlóburkolat aljzatának </t>
    </r>
    <r>
      <rPr>
        <b/>
        <sz val="10"/>
        <rFont val="Times New Roman"/>
        <family val="1"/>
        <charset val="238"/>
      </rPr>
      <t>portalanítása,</t>
    </r>
    <r>
      <rPr>
        <sz val="10"/>
        <rFont val="Times New Roman"/>
        <family val="1"/>
        <charset val="238"/>
      </rPr>
      <t xml:space="preserve">
a maradék ragasztószer oldószeres eltávolítása,
maratása, felkaparása</t>
    </r>
  </si>
  <si>
    <r>
      <t xml:space="preserve">Padlóburkolat hordozószerkezetének felületelőkészítése beltérben, beton alapfelületen </t>
    </r>
    <r>
      <rPr>
        <b/>
        <sz val="10"/>
        <rFont val="Times New Roman"/>
        <family val="1"/>
        <charset val="238"/>
      </rPr>
      <t>önterülő felületkiegyenlítés</t>
    </r>
    <r>
      <rPr>
        <sz val="10"/>
        <rFont val="Times New Roman"/>
        <family val="1"/>
        <charset val="238"/>
      </rPr>
      <t xml:space="preserve"> készítése 5 mm átlagos rétegvastagságban, Baumit Nivello Duo önterülő aljzatkiegyenlítő, max.: 3-10 mm, Cikkszám: 156517</t>
    </r>
  </si>
  <si>
    <r>
      <t xml:space="preserve">Padlóburkolat hordozószerkezetének felületelőkészítése beltérben, beton alapfelületen </t>
    </r>
    <r>
      <rPr>
        <b/>
        <sz val="10"/>
        <rFont val="Times New Roman"/>
        <family val="1"/>
        <charset val="238"/>
      </rPr>
      <t>kenhető víz- és páraszigetelés</t>
    </r>
    <r>
      <rPr>
        <sz val="10"/>
        <rFont val="Times New Roman"/>
        <family val="1"/>
        <charset val="238"/>
      </rPr>
      <t xml:space="preserve"> felhordása egy rétegben,  hajlaterősítő szalag elhelyezésével, MUREXIN 1 KS folyékonyfólia</t>
    </r>
  </si>
  <si>
    <r>
      <rPr>
        <b/>
        <sz val="10"/>
        <rFont val="Times New Roman"/>
        <family val="1"/>
        <charset val="238"/>
      </rPr>
      <t>Padlóburkolat</t>
    </r>
    <r>
      <rPr>
        <sz val="10"/>
        <rFont val="Times New Roman"/>
        <family val="1"/>
        <charset val="238"/>
      </rPr>
      <t xml:space="preserve"> készítése, beltérben, tégla, beton, vakolt alapfelületen, gres, kőporcelán lappal, kötésben vagy hálósan, 3-5 mm vtg.</t>
    </r>
    <r>
      <rPr>
        <b/>
        <sz val="10"/>
        <rFont val="Times New Roman"/>
        <family val="1"/>
        <charset val="238"/>
      </rPr>
      <t xml:space="preserve"> ragasztóba rakva</t>
    </r>
    <r>
      <rPr>
        <sz val="10"/>
        <rFont val="Times New Roman"/>
        <family val="1"/>
        <charset val="238"/>
      </rPr>
      <t>, 1-10 mm fugaszélességgel, 20x20 - 40x40 cm közötti lapmérettel, MAPEI Keraflex cementkötésű ragasztóhabarcs, szürke, Ultracolor Plus fugázóhabarcs, fehér</t>
    </r>
  </si>
  <si>
    <r>
      <rPr>
        <b/>
        <sz val="10"/>
        <rFont val="Times New Roman"/>
        <family val="1"/>
        <charset val="238"/>
      </rPr>
      <t>Lábazatburkolat</t>
    </r>
    <r>
      <rPr>
        <sz val="10"/>
        <rFont val="Times New Roman"/>
        <family val="1"/>
        <charset val="238"/>
      </rPr>
      <t xml:space="preserve"> készítése, beltérben, mázas kerámiával, egyenes, egysoros kivitelben, 3-5 mm ragasztóba rakva, 1-10 mm fugaszélességgel,
10 cm magasságig, 10x20 - 20×20 cm közötti lapmérettel, MAPEI Ultralite S2 C2E S2 egykomponensű, cementes ragasztóhabarcs, szürke, Keracolor FF Flex fugázó, fehér</t>
    </r>
  </si>
  <si>
    <r>
      <t xml:space="preserve">Építési </t>
    </r>
    <r>
      <rPr>
        <b/>
        <sz val="10"/>
        <rFont val="Times New Roman"/>
        <family val="1"/>
        <charset val="238"/>
      </rPr>
      <t>törmelék konténeres elszállítása</t>
    </r>
    <r>
      <rPr>
        <sz val="10"/>
        <rFont val="Times New Roman"/>
        <family val="1"/>
        <charset val="238"/>
      </rPr>
      <t>, lerakása,
lerakóhelyi díjjal, 8,0 m³-es konténerbe</t>
    </r>
  </si>
  <si>
    <r>
      <t>CW fém vázszerkezetre</t>
    </r>
    <r>
      <rPr>
        <b/>
        <sz val="10"/>
        <rFont val="Times New Roman"/>
        <family val="1"/>
        <charset val="238"/>
      </rPr>
      <t xml:space="preserve"> szerelt válaszfal </t>
    </r>
    <r>
      <rPr>
        <sz val="10"/>
        <rFont val="Times New Roman"/>
        <family val="1"/>
        <charset val="238"/>
      </rPr>
      <t>2 x 2 rtg. impregnált,
12,5 mm vtg. gipszkarton borítással, hőszigeteléssel,
csavarfejek és illesztések glettelve (Q2),  CW 75-06 mm vtg. tartóvázzal, RIGIPS impregnált építőlemez RBI 12,5 mm, ásványi szálas hőszigetelés</t>
    </r>
  </si>
  <si>
    <r>
      <t xml:space="preserve">Szabad </t>
    </r>
    <r>
      <rPr>
        <b/>
        <sz val="10"/>
        <rFont val="Times New Roman"/>
        <family val="1"/>
        <charset val="238"/>
      </rPr>
      <t>ajtónyílás kialakítása</t>
    </r>
    <r>
      <rPr>
        <sz val="10"/>
        <rFont val="Times New Roman"/>
        <family val="1"/>
        <charset val="238"/>
      </rPr>
      <t xml:space="preserve"> vagy </t>
    </r>
    <r>
      <rPr>
        <b/>
        <sz val="10"/>
        <rFont val="Times New Roman"/>
        <family val="1"/>
        <charset val="238"/>
      </rPr>
      <t xml:space="preserve">gk válaszfaltok </t>
    </r>
    <r>
      <rPr>
        <sz val="10"/>
        <rFont val="Times New Roman"/>
        <family val="1"/>
        <charset val="238"/>
      </rPr>
      <t>beépítése 10 cm vtg gk falba UA75 erősített bordapár beépítésével 3,5m magasságig</t>
    </r>
  </si>
  <si>
    <r>
      <rPr>
        <b/>
        <sz val="10"/>
        <rFont val="Times New Roman"/>
        <family val="1"/>
        <charset val="238"/>
      </rPr>
      <t>Belső festéseknél felület előkészítése</t>
    </r>
    <r>
      <rPr>
        <sz val="10"/>
        <rFont val="Times New Roman"/>
        <family val="1"/>
        <charset val="238"/>
      </rPr>
      <t xml:space="preserve">, részmunkák; felület </t>
    </r>
    <r>
      <rPr>
        <b/>
        <sz val="10"/>
        <rFont val="Times New Roman"/>
        <family val="1"/>
        <charset val="238"/>
      </rPr>
      <t>glettelése</t>
    </r>
    <r>
      <rPr>
        <sz val="10"/>
        <rFont val="Times New Roman"/>
        <family val="1"/>
        <charset val="238"/>
      </rPr>
      <t xml:space="preserve"> zsákos kiszerelésű anyagból (alapozóval, sarokvédelemmel), bármilyen padozatú helyiségben, beton felületen, 1,5 mm vastagságban tagolt felületen</t>
    </r>
  </si>
  <si>
    <r>
      <rPr>
        <b/>
        <sz val="10"/>
        <rFont val="Times New Roman"/>
        <family val="1"/>
        <charset val="238"/>
      </rPr>
      <t>Diszperziós festés</t>
    </r>
    <r>
      <rPr>
        <sz val="10"/>
        <rFont val="Times New Roman"/>
        <family val="1"/>
        <charset val="238"/>
      </rPr>
      <t xml:space="preserve"> műanyag bázisú vizes-diszperziós  fehér vagy gyárilag színezett festékkel, új vagy régi lekapart, előkészített alapfelületen, vakolaton, </t>
    </r>
    <r>
      <rPr>
        <b/>
        <sz val="10"/>
        <rFont val="Times New Roman"/>
        <family val="1"/>
        <charset val="238"/>
      </rPr>
      <t>két rétegben</t>
    </r>
    <r>
      <rPr>
        <sz val="10"/>
        <rFont val="Times New Roman"/>
        <family val="1"/>
        <charset val="238"/>
      </rPr>
      <t>, tagolt sima felületen</t>
    </r>
  </si>
  <si>
    <r>
      <rPr>
        <b/>
        <sz val="10"/>
        <rFont val="Times New Roman"/>
        <family val="1"/>
        <charset val="238"/>
      </rPr>
      <t>Fa beltéri nyílászárók elhelyezése</t>
    </r>
    <r>
      <rPr>
        <sz val="10"/>
        <rFont val="Times New Roman"/>
        <family val="1"/>
        <charset val="238"/>
      </rPr>
      <t>, előre kihagyott falnyílásba, utólagos elhelyezéssel, tömítés nélkül, (szerelvényezve, finom beállítással), MDF vagy keményhéjszerkezetes ajtó, 6,00 m kerületig Beltéri kazettás ajtó, tele lemezelt, egyszárnyú, MDF tokkal, kilincs nélkül, 110x210 cm</t>
    </r>
  </si>
  <si>
    <r>
      <rPr>
        <b/>
        <sz val="10"/>
        <rFont val="Times New Roman"/>
        <family val="1"/>
        <charset val="238"/>
      </rPr>
      <t>Mozgássérült WC csésze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elhelyezése és bekötése</t>
    </r>
    <r>
      <rPr>
        <sz val="10"/>
        <rFont val="Times New Roman"/>
        <family val="1"/>
        <charset val="238"/>
      </rPr>
      <t>, öblítőtartály, sarokszelep, WC ülőke,  porcelánból, alsókifolyású, mélyöblítésű kivitelben</t>
    </r>
  </si>
  <si>
    <r>
      <t xml:space="preserve">SLIM </t>
    </r>
    <r>
      <rPr>
        <b/>
        <sz val="10"/>
        <rFont val="Times New Roman"/>
        <family val="1"/>
        <charset val="238"/>
      </rPr>
      <t xml:space="preserve">Beépítőkeret, WC tartállyal és kapaszkodók fogadására </t>
    </r>
    <r>
      <rPr>
        <sz val="10"/>
        <rFont val="Times New Roman"/>
        <family val="1"/>
        <charset val="238"/>
      </rPr>
      <t>szolgáló keményfa betétekkel, előtétfalas szerelésre
MOKO-500100</t>
    </r>
  </si>
  <si>
    <r>
      <t xml:space="preserve">Falba építhető, </t>
    </r>
    <r>
      <rPr>
        <b/>
        <sz val="10"/>
        <rFont val="Times New Roman"/>
        <family val="1"/>
        <charset val="238"/>
      </rPr>
      <t>távműködtetésű, pneumatikus öblítőszelep</t>
    </r>
    <r>
      <rPr>
        <sz val="10"/>
        <rFont val="Times New Roman"/>
        <family val="1"/>
        <charset val="238"/>
      </rPr>
      <t>, kézi kezelés, fehér színben. Beépítőkeretes tartályokhoz.
MOKO-500110</t>
    </r>
  </si>
  <si>
    <r>
      <rPr>
        <b/>
        <sz val="10"/>
        <rFont val="Times New Roman"/>
        <family val="1"/>
        <charset val="238"/>
      </rPr>
      <t>WC kefe fali konzollal</t>
    </r>
    <r>
      <rPr>
        <sz val="10"/>
        <rFont val="Times New Roman"/>
        <family val="1"/>
        <charset val="238"/>
      </rPr>
      <t xml:space="preserve">, kerek rm acél ház, szálcsiszolt
</t>
    </r>
  </si>
  <si>
    <r>
      <rPr>
        <b/>
        <sz val="10"/>
        <rFont val="Times New Roman"/>
        <family val="1"/>
        <charset val="238"/>
      </rPr>
      <t>Vészhívó</t>
    </r>
    <r>
      <rPr>
        <sz val="10"/>
        <rFont val="Times New Roman"/>
        <family val="1"/>
        <charset val="238"/>
      </rPr>
      <t xml:space="preserve"> berendezés mozg.korl. WC-be
MOKO-300100
</t>
    </r>
  </si>
  <si>
    <r>
      <t xml:space="preserve">VERA 503 </t>
    </r>
    <r>
      <rPr>
        <b/>
        <sz val="10"/>
        <rFont val="Times New Roman"/>
        <family val="1"/>
        <charset val="238"/>
      </rPr>
      <t>mosdó mozgáskorlátozottaknak</t>
    </r>
    <r>
      <rPr>
        <sz val="10"/>
        <rFont val="Times New Roman"/>
        <family val="1"/>
        <charset val="238"/>
      </rPr>
      <t xml:space="preserve"> 665x565 mm
MOKO-699700</t>
    </r>
  </si>
  <si>
    <r>
      <rPr>
        <b/>
        <sz val="10"/>
        <rFont val="Times New Roman"/>
        <family val="1"/>
        <charset val="238"/>
      </rPr>
      <t>Döntőberendezés</t>
    </r>
    <r>
      <rPr>
        <sz val="10"/>
        <rFont val="Times New Roman"/>
        <family val="1"/>
        <charset val="238"/>
      </rPr>
      <t xml:space="preserve"> VERA 503 mozg.korl. </t>
    </r>
    <r>
      <rPr>
        <b/>
        <sz val="10"/>
        <rFont val="Times New Roman"/>
        <family val="1"/>
        <charset val="238"/>
      </rPr>
      <t>Mosdóhoz</t>
    </r>
    <r>
      <rPr>
        <sz val="10"/>
        <rFont val="Times New Roman"/>
        <family val="1"/>
        <charset val="238"/>
      </rPr>
      <t xml:space="preserve">
MOKO-900100</t>
    </r>
  </si>
  <si>
    <r>
      <t xml:space="preserve">SZ3380 falon belüli </t>
    </r>
    <r>
      <rPr>
        <b/>
        <sz val="10"/>
        <rFont val="Times New Roman"/>
        <family val="1"/>
        <charset val="238"/>
      </rPr>
      <t>flexibilis szifon</t>
    </r>
    <r>
      <rPr>
        <sz val="10"/>
        <rFont val="Times New Roman"/>
        <family val="1"/>
        <charset val="238"/>
      </rPr>
      <t xml:space="preserve">
MOKO-233800</t>
    </r>
  </si>
  <si>
    <r>
      <rPr>
        <b/>
        <sz val="10"/>
        <rFont val="Times New Roman"/>
        <family val="1"/>
        <charset val="238"/>
      </rPr>
      <t xml:space="preserve">Mosdó leeresztő </t>
    </r>
    <r>
      <rPr>
        <sz val="10"/>
        <rFont val="Times New Roman"/>
        <family val="1"/>
        <charset val="238"/>
      </rPr>
      <t>5/4,
MOKO-202400</t>
    </r>
  </si>
  <si>
    <r>
      <t xml:space="preserve">PL 412 hosszú </t>
    </r>
    <r>
      <rPr>
        <b/>
        <sz val="10"/>
        <rFont val="Times New Roman"/>
        <family val="1"/>
        <charset val="238"/>
      </rPr>
      <t>egykaros mosdócsap</t>
    </r>
    <r>
      <rPr>
        <sz val="10"/>
        <rFont val="Times New Roman"/>
        <family val="1"/>
        <charset val="238"/>
      </rPr>
      <t>, könyök működtetés
MOKO-710001</t>
    </r>
  </si>
  <si>
    <r>
      <t xml:space="preserve">600-BSF </t>
    </r>
    <r>
      <rPr>
        <b/>
        <sz val="10"/>
        <rFont val="Times New Roman"/>
        <family val="1"/>
        <charset val="238"/>
      </rPr>
      <t>billenthető fali kapaszkodó</t>
    </r>
    <r>
      <rPr>
        <sz val="10"/>
        <rFont val="Times New Roman"/>
        <family val="1"/>
        <charset val="238"/>
      </rPr>
      <t xml:space="preserve">, szinterezett
</t>
    </r>
  </si>
  <si>
    <r>
      <rPr>
        <b/>
        <sz val="10"/>
        <rFont val="Times New Roman"/>
        <family val="1"/>
        <charset val="238"/>
      </rPr>
      <t>Folyékony szappan</t>
    </r>
    <r>
      <rPr>
        <sz val="10"/>
        <rFont val="Times New Roman"/>
        <family val="1"/>
        <charset val="238"/>
      </rPr>
      <t xml:space="preserve"> ill. kézfertőtlenítőszer </t>
    </r>
    <r>
      <rPr>
        <b/>
        <sz val="10"/>
        <rFont val="Times New Roman"/>
        <family val="1"/>
        <charset val="238"/>
      </rPr>
      <t>adagoló,</t>
    </r>
    <r>
      <rPr>
        <sz val="10"/>
        <rFont val="Times New Roman"/>
        <family val="1"/>
        <charset val="238"/>
      </rPr>
      <t xml:space="preserve"> hosszú műk.karral, 1000ml, ABS</t>
    </r>
  </si>
  <si>
    <r>
      <rPr>
        <b/>
        <sz val="10"/>
        <rFont val="Times New Roman"/>
        <family val="1"/>
        <charset val="238"/>
      </rPr>
      <t>Dönthető tükör</t>
    </r>
    <r>
      <rPr>
        <sz val="10"/>
        <rFont val="Times New Roman"/>
        <family val="1"/>
        <charset val="238"/>
      </rPr>
      <t xml:space="preserve"> szinterezett acél, fehér kerettel, 60x50 cm
MOKO-900510</t>
    </r>
  </si>
  <si>
    <r>
      <t xml:space="preserve">Bigflow </t>
    </r>
    <r>
      <rPr>
        <b/>
        <sz val="10"/>
        <rFont val="Times New Roman"/>
        <family val="1"/>
        <charset val="238"/>
      </rPr>
      <t>szenzoros kézszárító</t>
    </r>
    <r>
      <rPr>
        <sz val="10"/>
        <rFont val="Times New Roman"/>
        <family val="1"/>
        <charset val="238"/>
      </rPr>
      <t>, ABS műanyag fehér, 2050W
MIHA-01461.W</t>
    </r>
  </si>
  <si>
    <r>
      <rPr>
        <b/>
        <sz val="10"/>
        <rFont val="Times New Roman"/>
        <family val="1"/>
        <charset val="238"/>
      </rPr>
      <t>Egyenes kapaszkodó</t>
    </r>
    <r>
      <rPr>
        <sz val="10"/>
        <rFont val="Times New Roman"/>
        <family val="1"/>
        <charset val="238"/>
      </rPr>
      <t>, 600mm, D=32mm, szint., takarórózsával
MOKO-15654B</t>
    </r>
  </si>
  <si>
    <r>
      <rPr>
        <b/>
        <sz val="10"/>
        <rFont val="Times New Roman"/>
        <family val="1"/>
        <charset val="238"/>
      </rPr>
      <t>Szerelt gipszkarton álmennyezet</t>
    </r>
    <r>
      <rPr>
        <sz val="10"/>
        <rFont val="Times New Roman"/>
        <family val="1"/>
        <charset val="238"/>
      </rPr>
      <t xml:space="preserve"> azonos szintbeli fém vázszerkezetre (egysoros kivitel), csavarfejek és illesztések alapglettelve (Q2 minőségben),  nem látszó bordázattal, 50 cm bordatávolsággal (CD50/27), 10 m² összefüggő felületig, 1 rtg. normál 12,5 mm vtg. gipszkarton borítással, KNAUF A 13 normál építőlemez, 12,5 mm HRAK 1250/2000, függesztő huzallal, Cikksz: 31307120</t>
    </r>
  </si>
  <si>
    <r>
      <rPr>
        <b/>
        <sz val="10"/>
        <color theme="1"/>
        <rFont val="Times New Roman"/>
        <family val="1"/>
        <charset val="238"/>
      </rPr>
      <t>Vízellátás berendezési tárgyak leszerelése</t>
    </r>
    <r>
      <rPr>
        <sz val="10"/>
        <color theme="1"/>
        <rFont val="Times New Roman"/>
        <family val="1"/>
        <charset val="238"/>
      </rPr>
      <t xml:space="preserve">, falikutak, </t>
    </r>
    <r>
      <rPr>
        <b/>
        <sz val="10"/>
        <color theme="1"/>
        <rFont val="Times New Roman"/>
        <family val="1"/>
        <charset val="238"/>
      </rPr>
      <t>mosdók</t>
    </r>
  </si>
  <si>
    <r>
      <rPr>
        <b/>
        <sz val="10"/>
        <color theme="1"/>
        <rFont val="Times New Roman"/>
        <family val="1"/>
        <charset val="238"/>
      </rPr>
      <t>Vízellátás berendezési tárgyak leszerelése, WC csésze</t>
    </r>
    <r>
      <rPr>
        <sz val="10"/>
        <color theme="1"/>
        <rFont val="Times New Roman"/>
        <family val="1"/>
        <charset val="238"/>
      </rPr>
      <t>, pisszuár tartozékokkal</t>
    </r>
  </si>
  <si>
    <r>
      <rPr>
        <b/>
        <sz val="10"/>
        <color theme="1"/>
        <rFont val="Times New Roman"/>
        <family val="1"/>
        <charset val="238"/>
      </rPr>
      <t>Vízellátás berendezési tárgyak leszerelése, zuhanytálcák</t>
    </r>
    <r>
      <rPr>
        <sz val="10"/>
        <color theme="1"/>
        <rFont val="Times New Roman"/>
        <family val="1"/>
        <charset val="238"/>
      </rPr>
      <t xml:space="preserve"> beépített</t>
    </r>
  </si>
  <si>
    <r>
      <rPr>
        <b/>
        <sz val="10"/>
        <color theme="1"/>
        <rFont val="Times New Roman"/>
        <family val="1"/>
        <charset val="238"/>
      </rPr>
      <t>WC csésze elhelyezése</t>
    </r>
    <r>
      <rPr>
        <sz val="10"/>
        <color theme="1"/>
        <rFont val="Times New Roman"/>
        <family val="1"/>
        <charset val="238"/>
      </rPr>
      <t xml:space="preserve"> és bekötése, öblítőtartály, sarokszelep, WC ülőke,  porcelánból, alsókifolyású, mélyöblítésű kivitelben ALFÖLDI/BÁZIS porcelán mélyöblítésű WC csésze, 6 l alsó kifolyású, fehér, Kód: 4033 00, WC-ülőkével, fehér, </t>
    </r>
  </si>
  <si>
    <r>
      <rPr>
        <b/>
        <sz val="10"/>
        <color theme="1"/>
        <rFont val="Times New Roman"/>
        <family val="1"/>
        <charset val="238"/>
      </rPr>
      <t>Csaptelepek</t>
    </r>
    <r>
      <rPr>
        <sz val="10"/>
        <color theme="1"/>
        <rFont val="Times New Roman"/>
        <family val="1"/>
        <charset val="238"/>
      </rPr>
      <t xml:space="preserve"> és szerelvényeinek </t>
    </r>
    <r>
      <rPr>
        <b/>
        <sz val="10"/>
        <color theme="1"/>
        <rFont val="Times New Roman"/>
        <family val="1"/>
        <charset val="238"/>
      </rPr>
      <t>felszerelése,</t>
    </r>
    <r>
      <rPr>
        <sz val="10"/>
        <color theme="1"/>
        <rFont val="Times New Roman"/>
        <family val="1"/>
        <charset val="238"/>
      </rPr>
      <t xml:space="preserve"> zuhanycsaptelepek, fali zuhanycsaptelep Mofém Mambó-5 egykaros falraszerelhető zuhanycsaptelep, ECO kerámia vezérlőegység forrázás elleni védelemmel, kr. tartozékokkal, kód: 153-0017-00</t>
    </r>
  </si>
  <si>
    <r>
      <rPr>
        <b/>
        <sz val="10"/>
        <color theme="1"/>
        <rFont val="Times New Roman"/>
        <family val="1"/>
        <charset val="238"/>
      </rPr>
      <t>Zuhanytálca</t>
    </r>
    <r>
      <rPr>
        <sz val="10"/>
        <color theme="1"/>
        <rFont val="Times New Roman"/>
        <family val="1"/>
        <charset val="238"/>
      </rPr>
      <t xml:space="preserve"> vagy zuhanykabin </t>
    </r>
    <r>
      <rPr>
        <b/>
        <sz val="10"/>
        <color theme="1"/>
        <rFont val="Times New Roman"/>
        <family val="1"/>
        <charset val="238"/>
      </rPr>
      <t>elhelyezése</t>
    </r>
    <r>
      <rPr>
        <sz val="10"/>
        <color theme="1"/>
        <rFont val="Times New Roman"/>
        <family val="1"/>
        <charset val="238"/>
      </rPr>
      <t xml:space="preserve"> és bekötése, zuhanytálca </t>
    </r>
    <r>
      <rPr>
        <b/>
        <sz val="10"/>
        <color theme="1"/>
        <rFont val="Times New Roman"/>
        <family val="1"/>
        <charset val="238"/>
      </rPr>
      <t>zománcozott</t>
    </r>
    <r>
      <rPr>
        <sz val="10"/>
        <color theme="1"/>
        <rFont val="Times New Roman"/>
        <family val="1"/>
        <charset val="238"/>
      </rPr>
      <t xml:space="preserve"> kivitelben, </t>
    </r>
    <r>
      <rPr>
        <b/>
        <sz val="10"/>
        <color theme="1"/>
        <rFont val="Times New Roman"/>
        <family val="1"/>
        <charset val="238"/>
      </rPr>
      <t>szifonnal,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bűzelzáróval,</t>
    </r>
    <r>
      <rPr>
        <sz val="10"/>
        <color theme="1"/>
        <rFont val="Times New Roman"/>
        <family val="1"/>
        <charset val="238"/>
      </rPr>
      <t xml:space="preserve"> csaptelep nélkül</t>
    </r>
  </si>
  <si>
    <r>
      <rPr>
        <b/>
        <sz val="10"/>
        <color theme="1"/>
        <rFont val="Times New Roman"/>
        <family val="1"/>
        <charset val="238"/>
      </rPr>
      <t>Mosdó</t>
    </r>
    <r>
      <rPr>
        <sz val="10"/>
        <color theme="1"/>
        <rFont val="Times New Roman"/>
        <family val="1"/>
        <charset val="238"/>
      </rPr>
      <t xml:space="preserve"> vagy mosómedence berendezés </t>
    </r>
    <r>
      <rPr>
        <b/>
        <sz val="10"/>
        <color theme="1"/>
        <rFont val="Times New Roman"/>
        <family val="1"/>
        <charset val="238"/>
      </rPr>
      <t>elhelyezése</t>
    </r>
    <r>
      <rPr>
        <sz val="10"/>
        <color theme="1"/>
        <rFont val="Times New Roman"/>
        <family val="1"/>
        <charset val="238"/>
      </rPr>
      <t xml:space="preserve"> és bekötése, kifolyószelep, bűzelzáró és sarokszeleppel, falraszerelhető porcelán kivitelben (komplett), 60 cm, 3 csaplyukkal (fúrt), fehér, Kód: 4196 71</t>
    </r>
  </si>
  <si>
    <t>Hidegburkolás+Szaniter</t>
  </si>
  <si>
    <t>Hideg és melegburkolatok, festés - ORVOSI RENDELŐ</t>
  </si>
  <si>
    <r>
      <rPr>
        <sz val="10"/>
        <rFont val="Times New Roman"/>
        <family val="1"/>
        <charset val="238"/>
      </rPr>
      <t xml:space="preserve">Lábazatburkolat készítése, beltérben, 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7 cm magas</t>
    </r>
    <r>
      <rPr>
        <b/>
        <sz val="10"/>
        <rFont val="Times New Roman"/>
        <family val="1"/>
        <charset val="238"/>
      </rPr>
      <t xml:space="preserve"> hajlatlábazat kialakítása,
</t>
    </r>
    <r>
      <rPr>
        <sz val="10"/>
        <rFont val="Times New Roman"/>
        <family val="1"/>
        <charset val="238"/>
      </rPr>
      <t>(fertőtleníthetőség, takaríthatóság)</t>
    </r>
  </si>
  <si>
    <r>
      <rPr>
        <b/>
        <sz val="10"/>
        <rFont val="Times New Roman"/>
        <family val="1"/>
        <charset val="238"/>
      </rPr>
      <t>Falfestés
Belső festéseknél felület előkészítése</t>
    </r>
    <r>
      <rPr>
        <sz val="10"/>
        <rFont val="Times New Roman"/>
        <family val="1"/>
        <charset val="238"/>
      </rPr>
      <t xml:space="preserve">, részmunkák; felület </t>
    </r>
    <r>
      <rPr>
        <b/>
        <sz val="10"/>
        <rFont val="Times New Roman"/>
        <family val="1"/>
        <charset val="238"/>
      </rPr>
      <t>glettelése</t>
    </r>
    <r>
      <rPr>
        <sz val="10"/>
        <rFont val="Times New Roman"/>
        <family val="1"/>
        <charset val="238"/>
      </rPr>
      <t xml:space="preserve"> zsákos kiszerelésű anyagból (alapozóval, sarokvédelemmel), bármilyen padozatú helyiségben, beton felületen, 1,5 mm vastagságban tagolt felületen</t>
    </r>
  </si>
  <si>
    <r>
      <rPr>
        <b/>
        <sz val="10"/>
        <rFont val="Times New Roman"/>
        <family val="1"/>
        <charset val="238"/>
      </rPr>
      <t>Mennyezet festése
Belső festéseknél felület előkészítése</t>
    </r>
    <r>
      <rPr>
        <sz val="10"/>
        <rFont val="Times New Roman"/>
        <family val="1"/>
        <charset val="238"/>
      </rPr>
      <t xml:space="preserve">, részmunkák; felület </t>
    </r>
    <r>
      <rPr>
        <b/>
        <sz val="10"/>
        <rFont val="Times New Roman"/>
        <family val="1"/>
        <charset val="238"/>
      </rPr>
      <t>glettelése</t>
    </r>
    <r>
      <rPr>
        <sz val="10"/>
        <rFont val="Times New Roman"/>
        <family val="1"/>
        <charset val="238"/>
      </rPr>
      <t xml:space="preserve"> zsákos kiszerelésű anyagból (alapozóval, sarokvédelemmel), bármilyen padozatú helyiségben, beton felületen, 1,5 mm vastagságban tagolt felületen</t>
    </r>
  </si>
  <si>
    <r>
      <rPr>
        <b/>
        <sz val="10"/>
        <rFont val="Times New Roman"/>
        <family val="1"/>
        <charset val="238"/>
      </rPr>
      <t>Mennyezet festése
Diszperziós festés</t>
    </r>
    <r>
      <rPr>
        <sz val="10"/>
        <rFont val="Times New Roman"/>
        <family val="1"/>
        <charset val="238"/>
      </rPr>
      <t xml:space="preserve"> műanyag bázisú vizes-diszperziós  fehér vagy gyárilag színezett festékkel, új vagy régi lekapart, előkészített alapfelületen, vakolaton, </t>
    </r>
    <r>
      <rPr>
        <b/>
        <sz val="10"/>
        <rFont val="Times New Roman"/>
        <family val="1"/>
        <charset val="238"/>
      </rPr>
      <t>két rétegben</t>
    </r>
    <r>
      <rPr>
        <sz val="10"/>
        <rFont val="Times New Roman"/>
        <family val="1"/>
        <charset val="238"/>
      </rPr>
      <t>, tagolt sima felületen</t>
    </r>
  </si>
  <si>
    <r>
      <rPr>
        <b/>
        <sz val="10"/>
        <rFont val="Times New Roman"/>
        <family val="1"/>
        <charset val="238"/>
      </rPr>
      <t>Falfestés 
Diszperziós festés</t>
    </r>
    <r>
      <rPr>
        <sz val="10"/>
        <rFont val="Times New Roman"/>
        <family val="1"/>
        <charset val="238"/>
      </rPr>
      <t xml:space="preserve"> műanyag bázisú vizes-diszperziós  fehér vagy gyárilag színezett festékkel, új vagy régi lekapart, előkészített alapfelületen, vakolaton, </t>
    </r>
    <r>
      <rPr>
        <b/>
        <sz val="10"/>
        <rFont val="Times New Roman"/>
        <family val="1"/>
        <charset val="238"/>
      </rPr>
      <t>két rétegben</t>
    </r>
    <r>
      <rPr>
        <sz val="10"/>
        <rFont val="Times New Roman"/>
        <family val="1"/>
        <charset val="238"/>
      </rPr>
      <t>, tagolt sima felületen</t>
    </r>
  </si>
  <si>
    <t>Padlás szigetelés 12 cm szálas hőszigeteléssel</t>
  </si>
  <si>
    <t>Rámpafal készítése, beton, könnyűbeton falazóblokk vagy zsaluzóelem termékekből, 150 mm falvastagságban, 150x500x250 mm-es méretű beton zsaluzóelemből, kitöltő betonnal, betonacél beépítéssel, ZS 15-ös zsaluzóelem, 150/500/250 mm, C16/20-16/kissé képlékeny kavicsbeton, B 38.24:8 mm átmérőjű betonacél</t>
  </si>
  <si>
    <t>RÁMPA SZEGÉLY</t>
  </si>
  <si>
    <t>Kiemelt szegély készítése, alapárok kiemelésével, beton alapgerendával és megtámasztással, hézagolással, előregyártott szegélykőből vagy cölöpökből 25 cm hosszú elemekből, LEIER Quartz kiemelt kopóréteges útszegélykő, szürke, 24x15/12x30 cm , Cikkszám: HUTJH4225 C12/15 - XN(H) földnedves kavicsbeton keverék CEM 32,5 pc. D↓max = 16 mm, m = 6,3 finomsági modulussal</t>
  </si>
  <si>
    <t>RÁMPA BURKOLAT</t>
  </si>
  <si>
    <t>Térburkolat készítése tükörkiemeléssel, 15 cm vtg. tömörített kavics alapréteggel, 3 cm vtg. homokágyazattal, előregyártott mosott felületű betonlapból, 40x40x3,8, 40x40x5, 50x50x5, 50x50x5,5 cm-es, SEMMELROCK La Linia finommosott felületű lap 40x40x3,8 cm, gránitszürke</t>
  </si>
  <si>
    <t>RÁMPA KORLÁT</t>
  </si>
  <si>
    <t>Korlát elhelyezése, falba és földre szerelve, Csőkézfogó</t>
  </si>
  <si>
    <t>m</t>
  </si>
  <si>
    <t>Tétel megnevezése</t>
  </si>
  <si>
    <t>BONTÁS</t>
  </si>
  <si>
    <t>WC AJTÓ</t>
  </si>
  <si>
    <t>ÚJ VÁLASZFAL</t>
  </si>
  <si>
    <t>FESTÉS ELŐKÉSZÍTÉS</t>
  </si>
  <si>
    <t>FESTÉS</t>
  </si>
  <si>
    <t>ÚJ BELTÉRI AJTÓ</t>
  </si>
  <si>
    <t>AKADÁLYMENTES WC</t>
  </si>
  <si>
    <t>KAPASZKODÓ</t>
  </si>
  <si>
    <t>ÖBLÍTŐSZELEP</t>
  </si>
  <si>
    <t>AKADÁLYMENTES WC TARTOZÉK</t>
  </si>
  <si>
    <t>VÉSZHÍVÓ</t>
  </si>
  <si>
    <t>MOSDÓ</t>
  </si>
  <si>
    <t>DÖNTŐBERENDEZÉS</t>
  </si>
  <si>
    <t>SZIFON</t>
  </si>
  <si>
    <t>MOSDÓ LEERESZTŐ</t>
  </si>
  <si>
    <t>MOSDÓCSAP</t>
  </si>
  <si>
    <t>SZAPPANADAGOLÓ</t>
  </si>
  <si>
    <t>DÖNTHETŐ TÜKÖR</t>
  </si>
  <si>
    <t>KÉZSZÁRÍTÓ</t>
  </si>
  <si>
    <t>GIPSZKARTON ÁLMENNYEZET</t>
  </si>
  <si>
    <t xml:space="preserve">Padlászigetelés szálas anyagból 12 cm </t>
  </si>
  <si>
    <t>LAPBURKOLAT BONTÁSA</t>
  </si>
  <si>
    <t>FELÜLET ELŐKÉSZÍTÉSE</t>
  </si>
  <si>
    <t>SZIGETELÉS</t>
  </si>
  <si>
    <t>PADLÓBURKOLAT KÉSZÍTÉSE</t>
  </si>
  <si>
    <t>LÁBAZATBURKOLAT KÉSZÍTÉSE</t>
  </si>
  <si>
    <t>HAJLATLÁBAZAT</t>
  </si>
  <si>
    <t>HULLADÉK</t>
  </si>
  <si>
    <t>FALFESTÉS</t>
  </si>
  <si>
    <t>FALFESTÉS ELŐKÉSZÍTÉSE</t>
  </si>
  <si>
    <t>MENNYEZET FESTÉS ELŐKÉSZÍTÉSE</t>
  </si>
  <si>
    <t>MENNYEZET FESTÉS</t>
  </si>
  <si>
    <t>WC CSÉSZE</t>
  </si>
  <si>
    <t>ZUHANYTÁLCA</t>
  </si>
  <si>
    <t>CSAPTELEP</t>
  </si>
  <si>
    <t>AKADÁLYMENTESÍTÉS - RÁMPA KÉSZÍTÉSE</t>
  </si>
  <si>
    <t>Szaniterek - ORVOSI RENDELŐ</t>
  </si>
  <si>
    <t>Kecskéd orvosi rendelő 
  energetikai korszerűsítése
tervezői KÖLTSÉGBECSLÉS</t>
  </si>
  <si>
    <t>ORVOSI RENDELŐ energetikai felújítás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</si>
</sst>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."/>
    <numFmt numFmtId="165" formatCode="#,##0.0\ &quot;Ft&quot;"/>
    <numFmt numFmtId="166" formatCode="#,##0\ &quot;Ft&quot;"/>
    <numFmt numFmtId="167" formatCode="[$-40E]yyyy/\ mmmm\ d\.;@"/>
    <numFmt numFmtId="168" formatCode="#,##0.0"/>
    <numFmt numFmtId="169" formatCode="0.0"/>
    <numFmt numFmtId="170" formatCode="#,##0.000"/>
    <numFmt numFmtId="173" formatCode="#,##0.00\ &quot;Ft&quot;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24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 tint="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/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8">
    <xf numFmtId="0" fontId="0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5" fillId="0" borderId="0"/>
  </cellStyleXfs>
  <cellXfs count="173">
    <xf numFmtId="0" fontId="0" fillId="0" borderId="0" xfId="0"/>
    <xf numFmtId="0" fontId="2" fillId="0" borderId="0" xfId="2" applyBorder="1"/>
    <xf numFmtId="0" fontId="2" fillId="0" borderId="0" xfId="1" applyBorder="1"/>
    <xf numFmtId="164" fontId="2" fillId="0" borderId="0" xfId="1" applyNumberFormat="1" applyBorder="1"/>
    <xf numFmtId="0" fontId="2" fillId="0" borderId="0" xfId="1"/>
    <xf numFmtId="0" fontId="11" fillId="4" borderId="0" xfId="1" applyFont="1" applyFill="1" applyBorder="1" applyAlignment="1">
      <alignment vertical="center"/>
    </xf>
    <xf numFmtId="0" fontId="12" fillId="4" borderId="0" xfId="1" applyFont="1" applyFill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2" fillId="0" borderId="0" xfId="1" applyFill="1" applyBorder="1"/>
    <xf numFmtId="0" fontId="6" fillId="0" borderId="0" xfId="1" applyFont="1" applyBorder="1" applyAlignment="1">
      <alignment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0" fontId="2" fillId="4" borderId="2" xfId="13" applyFont="1" applyFill="1" applyBorder="1" applyAlignment="1">
      <alignment vertical="center" wrapText="1"/>
    </xf>
    <xf numFmtId="166" fontId="2" fillId="4" borderId="2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/>
    <xf numFmtId="0" fontId="2" fillId="4" borderId="2" xfId="1" applyFont="1" applyFill="1" applyBorder="1" applyAlignment="1">
      <alignment horizontal="left" vertical="center" wrapText="1"/>
    </xf>
    <xf numFmtId="0" fontId="8" fillId="3" borderId="0" xfId="1" applyFont="1" applyFill="1"/>
    <xf numFmtId="0" fontId="7" fillId="0" borderId="2" xfId="1" applyFont="1" applyBorder="1" applyAlignment="1">
      <alignment vertical="center"/>
    </xf>
    <xf numFmtId="166" fontId="7" fillId="0" borderId="7" xfId="1" applyNumberFormat="1" applyFont="1" applyBorder="1" applyAlignment="1">
      <alignment horizontal="center" vertical="center"/>
    </xf>
    <xf numFmtId="166" fontId="2" fillId="0" borderId="0" xfId="13" applyNumberFormat="1" applyFont="1" applyFill="1" applyBorder="1" applyAlignment="1">
      <alignment horizontal="center" vertical="center"/>
    </xf>
    <xf numFmtId="164" fontId="2" fillId="0" borderId="0" xfId="1" applyNumberFormat="1"/>
    <xf numFmtId="166" fontId="2" fillId="0" borderId="0" xfId="1" applyNumberFormat="1" applyFont="1" applyBorder="1"/>
    <xf numFmtId="0" fontId="2" fillId="0" borderId="0" xfId="86" applyFont="1" applyFill="1" applyBorder="1" applyAlignment="1" applyProtection="1">
      <alignment vertical="top" wrapText="1"/>
    </xf>
    <xf numFmtId="0" fontId="2" fillId="0" borderId="0" xfId="86" applyFont="1"/>
    <xf numFmtId="166" fontId="2" fillId="0" borderId="0" xfId="86" applyNumberFormat="1" applyFont="1" applyFill="1" applyBorder="1" applyAlignment="1" applyProtection="1">
      <alignment horizontal="center" vertical="top" wrapText="1"/>
    </xf>
    <xf numFmtId="10" fontId="2" fillId="0" borderId="17" xfId="86" applyNumberFormat="1" applyFont="1" applyFill="1" applyBorder="1" applyAlignment="1" applyProtection="1">
      <alignment horizontal="right" vertical="top" wrapText="1"/>
    </xf>
    <xf numFmtId="166" fontId="2" fillId="0" borderId="17" xfId="86" applyNumberFormat="1" applyFont="1" applyFill="1" applyBorder="1" applyAlignment="1" applyProtection="1">
      <alignment horizontal="center" vertical="top" wrapText="1"/>
    </xf>
    <xf numFmtId="0" fontId="13" fillId="0" borderId="18" xfId="86" applyFont="1" applyFill="1" applyBorder="1" applyAlignment="1" applyProtection="1">
      <alignment vertical="top" wrapText="1"/>
    </xf>
    <xf numFmtId="0" fontId="13" fillId="0" borderId="19" xfId="86" applyFont="1" applyFill="1" applyBorder="1" applyAlignment="1" applyProtection="1">
      <alignment vertical="top" wrapText="1"/>
    </xf>
    <xf numFmtId="166" fontId="13" fillId="0" borderId="18" xfId="86" applyNumberFormat="1" applyFont="1" applyFill="1" applyBorder="1" applyAlignment="1" applyProtection="1">
      <alignment horizontal="center" vertical="top" wrapText="1"/>
    </xf>
    <xf numFmtId="0" fontId="2" fillId="0" borderId="0" xfId="1" applyBorder="1" applyAlignment="1">
      <alignment vertical="center"/>
    </xf>
    <xf numFmtId="0" fontId="2" fillId="0" borderId="0" xfId="1" applyAlignment="1">
      <alignment vertical="center"/>
    </xf>
    <xf numFmtId="0" fontId="14" fillId="0" borderId="0" xfId="1" applyFont="1" applyBorder="1" applyAlignment="1">
      <alignment horizontal="center"/>
    </xf>
    <xf numFmtId="0" fontId="7" fillId="0" borderId="0" xfId="1" applyFont="1" applyBorder="1" applyAlignment="1">
      <alignment horizontal="right"/>
    </xf>
    <xf numFmtId="167" fontId="2" fillId="0" borderId="0" xfId="1" applyNumberForma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0" fillId="0" borderId="2" xfId="0" applyBorder="1" applyAlignment="1">
      <alignment horizontal="center"/>
    </xf>
    <xf numFmtId="3" fontId="0" fillId="0" borderId="5" xfId="0" applyNumberFormat="1" applyBorder="1"/>
    <xf numFmtId="3" fontId="0" fillId="0" borderId="2" xfId="0" applyNumberFormat="1" applyBorder="1"/>
    <xf numFmtId="0" fontId="0" fillId="0" borderId="2" xfId="0" applyBorder="1"/>
    <xf numFmtId="0" fontId="9" fillId="3" borderId="2" xfId="0" applyFont="1" applyFill="1" applyBorder="1" applyAlignment="1">
      <alignment horizontal="center"/>
    </xf>
    <xf numFmtId="3" fontId="9" fillId="0" borderId="5" xfId="0" applyNumberFormat="1" applyFont="1" applyBorder="1"/>
    <xf numFmtId="3" fontId="9" fillId="0" borderId="2" xfId="0" applyNumberFormat="1" applyFont="1" applyBorder="1"/>
    <xf numFmtId="0" fontId="9" fillId="3" borderId="2" xfId="0" applyFont="1" applyFill="1" applyBorder="1"/>
    <xf numFmtId="0" fontId="9" fillId="3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168" fontId="0" fillId="0" borderId="2" xfId="0" applyNumberFormat="1" applyBorder="1"/>
    <xf numFmtId="3" fontId="0" fillId="0" borderId="2" xfId="0" applyNumberFormat="1" applyBorder="1" applyAlignment="1">
      <alignment horizontal="center"/>
    </xf>
    <xf numFmtId="0" fontId="0" fillId="3" borderId="2" xfId="0" applyFill="1" applyBorder="1"/>
    <xf numFmtId="3" fontId="9" fillId="3" borderId="2" xfId="0" applyNumberFormat="1" applyFont="1" applyFill="1" applyBorder="1"/>
    <xf numFmtId="0" fontId="9" fillId="0" borderId="0" xfId="0" applyFont="1"/>
    <xf numFmtId="168" fontId="0" fillId="0" borderId="0" xfId="0" applyNumberFormat="1"/>
    <xf numFmtId="0" fontId="0" fillId="0" borderId="0" xfId="0" applyAlignment="1">
      <alignment horizontal="right"/>
    </xf>
    <xf numFmtId="3" fontId="0" fillId="0" borderId="2" xfId="0" applyNumberFormat="1" applyFill="1" applyBorder="1" applyAlignment="1">
      <alignment horizontal="center"/>
    </xf>
    <xf numFmtId="0" fontId="0" fillId="0" borderId="2" xfId="0" applyFill="1" applyBorder="1"/>
    <xf numFmtId="169" fontId="0" fillId="0" borderId="2" xfId="0" applyNumberFormat="1" applyBorder="1"/>
    <xf numFmtId="0" fontId="16" fillId="6" borderId="20" xfId="0" applyFont="1" applyFill="1" applyBorder="1" applyAlignment="1" applyProtection="1">
      <alignment horizontal="center" vertical="top" wrapText="1"/>
    </xf>
    <xf numFmtId="0" fontId="17" fillId="0" borderId="2" xfId="0" applyFont="1" applyFill="1" applyBorder="1" applyAlignment="1" applyProtection="1">
      <alignment vertical="top" wrapText="1"/>
    </xf>
    <xf numFmtId="3" fontId="17" fillId="0" borderId="2" xfId="0" applyNumberFormat="1" applyFont="1" applyFill="1" applyBorder="1" applyAlignment="1" applyProtection="1">
      <alignment vertical="top" wrapText="1"/>
    </xf>
    <xf numFmtId="0" fontId="16" fillId="0" borderId="2" xfId="0" applyFont="1" applyFill="1" applyBorder="1" applyAlignment="1" applyProtection="1">
      <alignment horizontal="center" vertical="top" wrapText="1"/>
    </xf>
    <xf numFmtId="0" fontId="18" fillId="0" borderId="2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8" fillId="0" borderId="0" xfId="0" applyFont="1"/>
    <xf numFmtId="168" fontId="0" fillId="0" borderId="21" xfId="0" applyNumberFormat="1" applyBorder="1"/>
    <xf numFmtId="168" fontId="19" fillId="0" borderId="7" xfId="0" applyNumberFormat="1" applyFont="1" applyBorder="1"/>
    <xf numFmtId="0" fontId="19" fillId="0" borderId="7" xfId="0" applyFont="1" applyBorder="1"/>
    <xf numFmtId="3" fontId="19" fillId="0" borderId="2" xfId="0" applyNumberFormat="1" applyFont="1" applyBorder="1" applyAlignment="1">
      <alignment horizontal="center"/>
    </xf>
    <xf numFmtId="3" fontId="19" fillId="0" borderId="2" xfId="0" applyNumberFormat="1" applyFont="1" applyFill="1" applyBorder="1" applyAlignment="1">
      <alignment horizontal="center"/>
    </xf>
    <xf numFmtId="3" fontId="17" fillId="0" borderId="2" xfId="0" applyNumberFormat="1" applyFont="1" applyBorder="1" applyAlignment="1">
      <alignment vertical="top" wrapText="1"/>
    </xf>
    <xf numFmtId="0" fontId="0" fillId="0" borderId="2" xfId="0" applyFill="1" applyBorder="1" applyAlignment="1">
      <alignment wrapText="1"/>
    </xf>
    <xf numFmtId="0" fontId="19" fillId="0" borderId="2" xfId="0" applyFont="1" applyBorder="1"/>
    <xf numFmtId="1" fontId="0" fillId="0" borderId="2" xfId="0" applyNumberFormat="1" applyBorder="1"/>
    <xf numFmtId="0" fontId="9" fillId="3" borderId="2" xfId="0" applyFont="1" applyFill="1" applyBorder="1" applyAlignment="1">
      <alignment horizontal="center"/>
    </xf>
    <xf numFmtId="2" fontId="17" fillId="0" borderId="2" xfId="0" applyNumberFormat="1" applyFont="1" applyFill="1" applyBorder="1" applyAlignment="1" applyProtection="1">
      <alignment vertical="top" wrapText="1"/>
    </xf>
    <xf numFmtId="2" fontId="18" fillId="0" borderId="2" xfId="0" applyNumberFormat="1" applyFont="1" applyBorder="1" applyAlignment="1">
      <alignment vertical="top" wrapText="1"/>
    </xf>
    <xf numFmtId="0" fontId="17" fillId="0" borderId="0" xfId="0" applyFont="1" applyFill="1" applyBorder="1" applyAlignment="1" applyProtection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Border="1" applyAlignment="1">
      <alignment horizontal="right" vertical="top" wrapText="1"/>
    </xf>
    <xf numFmtId="3" fontId="17" fillId="0" borderId="0" xfId="0" applyNumberFormat="1" applyFont="1" applyFill="1" applyBorder="1" applyAlignment="1" applyProtection="1">
      <alignment vertical="top" wrapText="1"/>
    </xf>
    <xf numFmtId="3" fontId="9" fillId="3" borderId="2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18" fillId="8" borderId="4" xfId="0" applyFont="1" applyFill="1" applyBorder="1"/>
    <xf numFmtId="3" fontId="20" fillId="8" borderId="4" xfId="0" applyNumberFormat="1" applyFont="1" applyFill="1" applyBorder="1"/>
    <xf numFmtId="0" fontId="16" fillId="8" borderId="3" xfId="0" applyFont="1" applyFill="1" applyBorder="1" applyAlignment="1" applyProtection="1">
      <alignment vertical="center" wrapText="1"/>
    </xf>
    <xf numFmtId="0" fontId="18" fillId="8" borderId="5" xfId="0" applyFont="1" applyFill="1" applyBorder="1"/>
    <xf numFmtId="2" fontId="0" fillId="0" borderId="2" xfId="0" applyNumberFormat="1" applyBorder="1"/>
    <xf numFmtId="166" fontId="2" fillId="4" borderId="7" xfId="1" applyNumberFormat="1" applyFont="1" applyFill="1" applyBorder="1" applyAlignment="1">
      <alignment horizontal="center" vertical="center"/>
    </xf>
    <xf numFmtId="0" fontId="0" fillId="9" borderId="2" xfId="0" applyFill="1" applyBorder="1"/>
    <xf numFmtId="168" fontId="0" fillId="9" borderId="2" xfId="0" applyNumberFormat="1" applyFill="1" applyBorder="1"/>
    <xf numFmtId="3" fontId="0" fillId="9" borderId="2" xfId="0" applyNumberFormat="1" applyFill="1" applyBorder="1" applyAlignment="1">
      <alignment horizontal="center"/>
    </xf>
    <xf numFmtId="168" fontId="19" fillId="0" borderId="2" xfId="0" applyNumberFormat="1" applyFont="1" applyBorder="1"/>
    <xf numFmtId="0" fontId="21" fillId="9" borderId="2" xfId="0" applyFont="1" applyFill="1" applyBorder="1" applyAlignment="1">
      <alignment wrapText="1"/>
    </xf>
    <xf numFmtId="0" fontId="0" fillId="0" borderId="21" xfId="0" applyFill="1" applyBorder="1" applyAlignment="1">
      <alignment wrapText="1"/>
    </xf>
    <xf numFmtId="0" fontId="22" fillId="0" borderId="4" xfId="0" applyFont="1" applyFill="1" applyBorder="1" applyAlignment="1">
      <alignment horizontal="right" vertical="center"/>
    </xf>
    <xf numFmtId="0" fontId="22" fillId="0" borderId="5" xfId="0" applyFont="1" applyFill="1" applyBorder="1" applyAlignment="1">
      <alignment horizontal="right" vertical="center"/>
    </xf>
    <xf numFmtId="0" fontId="19" fillId="0" borderId="0" xfId="0" applyFont="1" applyFill="1" applyAlignment="1">
      <alignment vertical="center"/>
    </xf>
    <xf numFmtId="0" fontId="9" fillId="0" borderId="4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9" fillId="0" borderId="3" xfId="0" applyFont="1" applyFill="1" applyBorder="1" applyAlignment="1">
      <alignment horizontal="right" vertical="center"/>
    </xf>
    <xf numFmtId="168" fontId="21" fillId="0" borderId="7" xfId="0" applyNumberFormat="1" applyFont="1" applyBorder="1"/>
    <xf numFmtId="0" fontId="21" fillId="0" borderId="7" xfId="0" applyFont="1" applyBorder="1"/>
    <xf numFmtId="3" fontId="21" fillId="0" borderId="2" xfId="0" applyNumberFormat="1" applyFont="1" applyBorder="1" applyAlignment="1">
      <alignment horizontal="center"/>
    </xf>
    <xf numFmtId="3" fontId="21" fillId="0" borderId="2" xfId="0" applyNumberFormat="1" applyFont="1" applyFill="1" applyBorder="1" applyAlignment="1">
      <alignment horizontal="center"/>
    </xf>
    <xf numFmtId="0" fontId="21" fillId="0" borderId="7" xfId="0" applyFont="1" applyFill="1" applyBorder="1" applyAlignment="1">
      <alignment wrapText="1"/>
    </xf>
    <xf numFmtId="0" fontId="21" fillId="0" borderId="2" xfId="0" applyFont="1" applyFill="1" applyBorder="1"/>
    <xf numFmtId="168" fontId="0" fillId="0" borderId="2" xfId="0" applyNumberFormat="1" applyFill="1" applyBorder="1"/>
    <xf numFmtId="0" fontId="21" fillId="0" borderId="2" xfId="0" applyFont="1" applyFill="1" applyBorder="1" applyAlignment="1">
      <alignment wrapText="1"/>
    </xf>
    <xf numFmtId="168" fontId="21" fillId="0" borderId="2" xfId="0" applyNumberFormat="1" applyFont="1" applyFill="1" applyBorder="1"/>
    <xf numFmtId="168" fontId="0" fillId="0" borderId="21" xfId="0" applyNumberFormat="1" applyFill="1" applyBorder="1"/>
    <xf numFmtId="169" fontId="0" fillId="0" borderId="2" xfId="0" applyNumberFormat="1" applyFill="1" applyBorder="1"/>
    <xf numFmtId="170" fontId="0" fillId="0" borderId="2" xfId="0" applyNumberFormat="1" applyBorder="1"/>
    <xf numFmtId="0" fontId="2" fillId="0" borderId="0" xfId="2"/>
    <xf numFmtId="0" fontId="23" fillId="0" borderId="2" xfId="2" applyFont="1" applyBorder="1" applyAlignment="1">
      <alignment horizontal="center" vertical="center"/>
    </xf>
    <xf numFmtId="0" fontId="2" fillId="0" borderId="4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/>
    </xf>
    <xf numFmtId="0" fontId="19" fillId="0" borderId="2" xfId="0" applyFont="1" applyFill="1" applyBorder="1"/>
    <xf numFmtId="3" fontId="17" fillId="0" borderId="2" xfId="0" applyNumberFormat="1" applyFont="1" applyFill="1" applyBorder="1" applyAlignment="1">
      <alignment vertical="top" wrapText="1"/>
    </xf>
    <xf numFmtId="0" fontId="17" fillId="4" borderId="2" xfId="0" applyFont="1" applyFill="1" applyBorder="1" applyAlignment="1" applyProtection="1">
      <alignment vertical="top" wrapText="1"/>
    </xf>
    <xf numFmtId="2" fontId="17" fillId="4" borderId="2" xfId="0" applyNumberFormat="1" applyFont="1" applyFill="1" applyBorder="1" applyAlignment="1" applyProtection="1">
      <alignment vertical="top" wrapText="1"/>
    </xf>
    <xf numFmtId="3" fontId="17" fillId="4" borderId="2" xfId="0" applyNumberFormat="1" applyFont="1" applyFill="1" applyBorder="1" applyAlignment="1" applyProtection="1">
      <alignment vertical="top" wrapText="1"/>
    </xf>
    <xf numFmtId="0" fontId="18" fillId="4" borderId="0" xfId="0" applyFont="1" applyFill="1"/>
    <xf numFmtId="0" fontId="16" fillId="4" borderId="2" xfId="0" applyFont="1" applyFill="1" applyBorder="1" applyAlignment="1" applyProtection="1">
      <alignment vertical="top" wrapText="1"/>
    </xf>
    <xf numFmtId="0" fontId="18" fillId="0" borderId="2" xfId="0" applyFont="1" applyFill="1" applyBorder="1" applyAlignment="1">
      <alignment vertical="top" wrapText="1"/>
    </xf>
    <xf numFmtId="0" fontId="17" fillId="0" borderId="2" xfId="0" applyFont="1" applyFill="1" applyBorder="1" applyAlignment="1">
      <alignment horizontal="right" vertical="top" wrapText="1"/>
    </xf>
    <xf numFmtId="0" fontId="2" fillId="0" borderId="0" xfId="1" applyBorder="1" applyAlignment="1">
      <alignment vertical="center" wrapText="1"/>
    </xf>
    <xf numFmtId="164" fontId="24" fillId="0" borderId="0" xfId="2" applyNumberFormat="1" applyFont="1" applyBorder="1" applyAlignment="1">
      <alignment horizontal="left"/>
    </xf>
    <xf numFmtId="164" fontId="24" fillId="0" borderId="0" xfId="2" applyNumberFormat="1" applyFont="1" applyFill="1" applyBorder="1" applyAlignment="1">
      <alignment horizontal="left"/>
    </xf>
    <xf numFmtId="0" fontId="24" fillId="0" borderId="0" xfId="0" applyFont="1" applyBorder="1"/>
    <xf numFmtId="0" fontId="25" fillId="0" borderId="0" xfId="0" applyFont="1" applyBorder="1" applyAlignment="1">
      <alignment horizontal="center"/>
    </xf>
    <xf numFmtId="164" fontId="25" fillId="0" borderId="0" xfId="2" applyNumberFormat="1" applyFont="1" applyBorder="1" applyAlignment="1"/>
    <xf numFmtId="164" fontId="24" fillId="0" borderId="0" xfId="2" applyNumberFormat="1" applyFont="1" applyBorder="1" applyAlignment="1"/>
    <xf numFmtId="164" fontId="13" fillId="0" borderId="0" xfId="2" applyNumberFormat="1" applyFont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173" fontId="4" fillId="0" borderId="0" xfId="0" applyNumberFormat="1" applyFont="1" applyFill="1" applyBorder="1" applyAlignment="1"/>
    <xf numFmtId="0" fontId="4" fillId="0" borderId="0" xfId="0" applyFont="1" applyAlignment="1"/>
    <xf numFmtId="0" fontId="2" fillId="0" borderId="0" xfId="0" applyFont="1" applyBorder="1" applyAlignment="1">
      <alignment horizontal="center"/>
    </xf>
    <xf numFmtId="164" fontId="4" fillId="0" borderId="0" xfId="1" applyNumberFormat="1" applyFont="1" applyBorder="1" applyAlignment="1">
      <alignment horizontal="left"/>
    </xf>
    <xf numFmtId="0" fontId="10" fillId="0" borderId="0" xfId="1" applyFont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right"/>
    </xf>
    <xf numFmtId="164" fontId="2" fillId="0" borderId="0" xfId="1" applyNumberFormat="1" applyBorder="1" applyAlignment="1">
      <alignment horizontal="right"/>
    </xf>
    <xf numFmtId="0" fontId="10" fillId="4" borderId="10" xfId="1" applyFont="1" applyFill="1" applyBorder="1" applyAlignment="1">
      <alignment horizontal="center" vertical="center" wrapText="1"/>
    </xf>
    <xf numFmtId="0" fontId="10" fillId="4" borderId="11" xfId="1" applyFont="1" applyFill="1" applyBorder="1" applyAlignment="1">
      <alignment horizontal="center" vertical="center" wrapText="1"/>
    </xf>
    <xf numFmtId="0" fontId="10" fillId="4" borderId="12" xfId="1" applyFont="1" applyFill="1" applyBorder="1" applyAlignment="1">
      <alignment horizontal="center" vertical="center" wrapText="1"/>
    </xf>
    <xf numFmtId="0" fontId="10" fillId="4" borderId="9" xfId="1" applyFont="1" applyFill="1" applyBorder="1" applyAlignment="1">
      <alignment horizontal="center" vertical="center" wrapText="1"/>
    </xf>
    <xf numFmtId="0" fontId="10" fillId="4" borderId="0" xfId="1" applyFont="1" applyFill="1" applyBorder="1" applyAlignment="1">
      <alignment horizontal="center" vertical="center" wrapText="1"/>
    </xf>
    <xf numFmtId="0" fontId="10" fillId="4" borderId="13" xfId="1" applyFont="1" applyFill="1" applyBorder="1" applyAlignment="1">
      <alignment horizontal="center" vertical="center" wrapText="1"/>
    </xf>
    <xf numFmtId="0" fontId="10" fillId="4" borderId="14" xfId="1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center" vertical="center" wrapText="1"/>
    </xf>
    <xf numFmtId="0" fontId="10" fillId="4" borderId="16" xfId="1" applyFont="1" applyFill="1" applyBorder="1" applyAlignment="1">
      <alignment horizontal="center" vertical="center" wrapText="1"/>
    </xf>
    <xf numFmtId="164" fontId="3" fillId="0" borderId="0" xfId="2" applyNumberFormat="1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0" fontId="16" fillId="7" borderId="3" xfId="0" applyFont="1" applyFill="1" applyBorder="1" applyAlignment="1" applyProtection="1">
      <alignment horizontal="left" vertical="top" wrapText="1"/>
    </xf>
    <xf numFmtId="0" fontId="16" fillId="7" borderId="4" xfId="0" applyFont="1" applyFill="1" applyBorder="1" applyAlignment="1" applyProtection="1">
      <alignment horizontal="left" vertical="top" wrapText="1"/>
    </xf>
    <xf numFmtId="0" fontId="16" fillId="7" borderId="5" xfId="0" applyFont="1" applyFill="1" applyBorder="1" applyAlignment="1" applyProtection="1">
      <alignment horizontal="left" vertical="top" wrapText="1"/>
    </xf>
    <xf numFmtId="0" fontId="9" fillId="3" borderId="4" xfId="0" applyFont="1" applyFill="1" applyBorder="1" applyAlignment="1">
      <alignment horizontal="right" vertical="center"/>
    </xf>
    <xf numFmtId="0" fontId="9" fillId="3" borderId="5" xfId="0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3" fontId="22" fillId="0" borderId="5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right" vertical="center"/>
    </xf>
    <xf numFmtId="0" fontId="9" fillId="5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9" fillId="0" borderId="2" xfId="0" applyFont="1" applyBorder="1" applyAlignment="1">
      <alignment horizontal="left"/>
    </xf>
  </cellXfs>
  <cellStyles count="88">
    <cellStyle name="Ezres 2" xfId="3"/>
    <cellStyle name="Ezres 2 2" xfId="4"/>
    <cellStyle name="Ezres 2 2 2" xfId="5"/>
    <cellStyle name="Ezres 2 3" xfId="6"/>
    <cellStyle name="Ezres 3" xfId="7"/>
    <cellStyle name="Ezres 3 2" xfId="8"/>
    <cellStyle name="Ezres 4" xfId="9"/>
    <cellStyle name="Ezres 4 2" xfId="10"/>
    <cellStyle name="Ezres 5" xfId="85"/>
    <cellStyle name="Jegyzet 2" xfId="11"/>
    <cellStyle name="Jegyzet 2 2" xfId="12"/>
    <cellStyle name="Normál" xfId="0" builtinId="0"/>
    <cellStyle name="Normál 2" xfId="1"/>
    <cellStyle name="Normál 2 2" xfId="2"/>
    <cellStyle name="Normál 3" xfId="13"/>
    <cellStyle name="Normál 3 2" xfId="14"/>
    <cellStyle name="Normál 4" xfId="15"/>
    <cellStyle name="Normál 4 2" xfId="16"/>
    <cellStyle name="Normál 4 2 2" xfId="17"/>
    <cellStyle name="Normál 4 2 2 2" xfId="18"/>
    <cellStyle name="Normál 4 2 2 2 2" xfId="19"/>
    <cellStyle name="Normál 4 2 2 2 2 2" xfId="20"/>
    <cellStyle name="Normál 4 2 2 2 2 2 2" xfId="21"/>
    <cellStyle name="Normál 4 2 2 2 2 3" xfId="22"/>
    <cellStyle name="Normál 4 2 2 2 3" xfId="23"/>
    <cellStyle name="Normál 4 2 2 2 3 2" xfId="24"/>
    <cellStyle name="Normál 4 2 2 2 4" xfId="25"/>
    <cellStyle name="Normál 4 2 2 3" xfId="26"/>
    <cellStyle name="Normál 4 2 2 3 2" xfId="27"/>
    <cellStyle name="Normál 4 2 2 3 2 2" xfId="28"/>
    <cellStyle name="Normál 4 2 2 3 2 2 2" xfId="29"/>
    <cellStyle name="Normál 4 2 2 3 2 3" xfId="30"/>
    <cellStyle name="Normál 4 2 2 3 3" xfId="31"/>
    <cellStyle name="Normál 4 2 2 3 3 2" xfId="32"/>
    <cellStyle name="Normál 4 2 2 3 4" xfId="33"/>
    <cellStyle name="Normál 4 2 2 4" xfId="34"/>
    <cellStyle name="Normál 4 2 2 4 2" xfId="35"/>
    <cellStyle name="Normál 4 2 2 4 2 2" xfId="36"/>
    <cellStyle name="Normál 4 2 2 4 3" xfId="37"/>
    <cellStyle name="Normál 4 2 2 5" xfId="38"/>
    <cellStyle name="Normál 4 2 2 5 2" xfId="39"/>
    <cellStyle name="Normál 4 2 2 6" xfId="40"/>
    <cellStyle name="Normál 4 2 3" xfId="41"/>
    <cellStyle name="Normál 4 2 3 2" xfId="42"/>
    <cellStyle name="Normál 4 2 3 2 2" xfId="43"/>
    <cellStyle name="Normál 4 2 3 2 2 2" xfId="44"/>
    <cellStyle name="Normál 4 2 3 2 3" xfId="45"/>
    <cellStyle name="Normál 4 2 3 3" xfId="46"/>
    <cellStyle name="Normál 4 2 3 3 2" xfId="47"/>
    <cellStyle name="Normál 4 2 3 4" xfId="48"/>
    <cellStyle name="Normál 4 2 4" xfId="49"/>
    <cellStyle name="Normál 4 2 4 2" xfId="50"/>
    <cellStyle name="Normál 4 2 4 2 2" xfId="51"/>
    <cellStyle name="Normál 4 2 4 2 2 2" xfId="52"/>
    <cellStyle name="Normál 4 2 4 2 3" xfId="53"/>
    <cellStyle name="Normál 4 2 4 3" xfId="54"/>
    <cellStyle name="Normál 4 2 4 3 2" xfId="55"/>
    <cellStyle name="Normál 4 2 4 4" xfId="56"/>
    <cellStyle name="Normál 4 2 5" xfId="57"/>
    <cellStyle name="Normál 4 2 5 2" xfId="58"/>
    <cellStyle name="Normál 4 2 5 2 2" xfId="59"/>
    <cellStyle name="Normál 4 2 5 3" xfId="60"/>
    <cellStyle name="Normál 4 2 6" xfId="61"/>
    <cellStyle name="Normál 4 2 6 2" xfId="62"/>
    <cellStyle name="Normál 4 2 6 2 2" xfId="63"/>
    <cellStyle name="Normál 4 2 6 3" xfId="64"/>
    <cellStyle name="Normál 4 2 7" xfId="65"/>
    <cellStyle name="Normál 4 2 7 2" xfId="66"/>
    <cellStyle name="Normál 4 2 8" xfId="67"/>
    <cellStyle name="Normál 5" xfId="68"/>
    <cellStyle name="Normál 5 2" xfId="69"/>
    <cellStyle name="Normál 6" xfId="70"/>
    <cellStyle name="Normál 6 2" xfId="71"/>
    <cellStyle name="Normál 7" xfId="86"/>
    <cellStyle name="Normál 8" xfId="87"/>
    <cellStyle name="Pénznem 2" xfId="72"/>
    <cellStyle name="Pénznem 2 2" xfId="73"/>
    <cellStyle name="Pénznem 2 2 2" xfId="74"/>
    <cellStyle name="Pénznem 2 3" xfId="75"/>
    <cellStyle name="Pénznem 3" xfId="76"/>
    <cellStyle name="Pénznem 4" xfId="77"/>
    <cellStyle name="Pénznem 4 2" xfId="78"/>
    <cellStyle name="Százalék 2" xfId="79"/>
    <cellStyle name="Százalék 2 2" xfId="80"/>
    <cellStyle name="Százalék 2 2 2" xfId="81"/>
    <cellStyle name="Százalék 2 3" xfId="82"/>
    <cellStyle name="Százalék 3" xfId="83"/>
    <cellStyle name="Százalék 3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ergetikus%20P&#225;holy/_Bagossy%20G&#225;bor/10,%20Komplex%20fel&#250;j&#237;t&#225;s/2015_11_12%20K&#246;lesd/GWE_Napelem_&#193;raj&#225;nlat_Moln&#225;r%20Aut&#243;%20Kft%20Gy&#337;r_Sunrise%201511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ÖSSZESÍTŐ"/>
      <sheetName val="1.Épület"/>
      <sheetName val="Inverter sorrendben"/>
      <sheetName val="Inverter gombhoz"/>
    </sheetNames>
    <sheetDataSet>
      <sheetData sheetId="0"/>
      <sheetData sheetId="1"/>
      <sheetData sheetId="2" refreshError="1"/>
      <sheetData sheetId="3">
        <row r="68">
          <cell r="L68">
            <v>0.76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H55"/>
  <sheetViews>
    <sheetView tabSelected="1" view="pageBreakPreview" zoomScale="85" zoomScaleNormal="100" zoomScaleSheetLayoutView="85" workbookViewId="0">
      <selection activeCell="K19" sqref="K19"/>
    </sheetView>
  </sheetViews>
  <sheetFormatPr defaultRowHeight="12.75" x14ac:dyDescent="0.2"/>
  <cols>
    <col min="1" max="1" width="1.140625" style="4" customWidth="1"/>
    <col min="2" max="2" width="7.140625" style="4" customWidth="1"/>
    <col min="3" max="3" width="5.140625" style="23" customWidth="1"/>
    <col min="4" max="4" width="35.5703125" style="4" bestFit="1" customWidth="1"/>
    <col min="5" max="5" width="17.85546875" style="4" bestFit="1" customWidth="1"/>
    <col min="6" max="6" width="15.7109375" style="4" customWidth="1"/>
    <col min="7" max="7" width="23.42578125" style="4" customWidth="1"/>
    <col min="8" max="8" width="7.28515625" style="4" customWidth="1"/>
    <col min="9" max="244" width="9.140625" style="4"/>
    <col min="245" max="245" width="1.140625" style="4" customWidth="1"/>
    <col min="246" max="246" width="7.140625" style="4" customWidth="1"/>
    <col min="247" max="247" width="5.140625" style="4" customWidth="1"/>
    <col min="248" max="248" width="35.5703125" style="4" bestFit="1" customWidth="1"/>
    <col min="249" max="249" width="17.85546875" style="4" bestFit="1" customWidth="1"/>
    <col min="250" max="250" width="15.7109375" style="4" customWidth="1"/>
    <col min="251" max="251" width="23.42578125" style="4" customWidth="1"/>
    <col min="252" max="252" width="16.140625" style="4" customWidth="1"/>
    <col min="253" max="500" width="9.140625" style="4"/>
    <col min="501" max="501" width="1.140625" style="4" customWidth="1"/>
    <col min="502" max="502" width="7.140625" style="4" customWidth="1"/>
    <col min="503" max="503" width="5.140625" style="4" customWidth="1"/>
    <col min="504" max="504" width="35.5703125" style="4" bestFit="1" customWidth="1"/>
    <col min="505" max="505" width="17.85546875" style="4" bestFit="1" customWidth="1"/>
    <col min="506" max="506" width="15.7109375" style="4" customWidth="1"/>
    <col min="507" max="507" width="23.42578125" style="4" customWidth="1"/>
    <col min="508" max="508" width="16.140625" style="4" customWidth="1"/>
    <col min="509" max="756" width="9.140625" style="4"/>
    <col min="757" max="757" width="1.140625" style="4" customWidth="1"/>
    <col min="758" max="758" width="7.140625" style="4" customWidth="1"/>
    <col min="759" max="759" width="5.140625" style="4" customWidth="1"/>
    <col min="760" max="760" width="35.5703125" style="4" bestFit="1" customWidth="1"/>
    <col min="761" max="761" width="17.85546875" style="4" bestFit="1" customWidth="1"/>
    <col min="762" max="762" width="15.7109375" style="4" customWidth="1"/>
    <col min="763" max="763" width="23.42578125" style="4" customWidth="1"/>
    <col min="764" max="764" width="16.140625" style="4" customWidth="1"/>
    <col min="765" max="1012" width="9.140625" style="4"/>
    <col min="1013" max="1013" width="1.140625" style="4" customWidth="1"/>
    <col min="1014" max="1014" width="7.140625" style="4" customWidth="1"/>
    <col min="1015" max="1015" width="5.140625" style="4" customWidth="1"/>
    <col min="1016" max="1016" width="35.5703125" style="4" bestFit="1" customWidth="1"/>
    <col min="1017" max="1017" width="17.85546875" style="4" bestFit="1" customWidth="1"/>
    <col min="1018" max="1018" width="15.7109375" style="4" customWidth="1"/>
    <col min="1019" max="1019" width="23.42578125" style="4" customWidth="1"/>
    <col min="1020" max="1020" width="16.140625" style="4" customWidth="1"/>
    <col min="1021" max="1268" width="9.140625" style="4"/>
    <col min="1269" max="1269" width="1.140625" style="4" customWidth="1"/>
    <col min="1270" max="1270" width="7.140625" style="4" customWidth="1"/>
    <col min="1271" max="1271" width="5.140625" style="4" customWidth="1"/>
    <col min="1272" max="1272" width="35.5703125" style="4" bestFit="1" customWidth="1"/>
    <col min="1273" max="1273" width="17.85546875" style="4" bestFit="1" customWidth="1"/>
    <col min="1274" max="1274" width="15.7109375" style="4" customWidth="1"/>
    <col min="1275" max="1275" width="23.42578125" style="4" customWidth="1"/>
    <col min="1276" max="1276" width="16.140625" style="4" customWidth="1"/>
    <col min="1277" max="1524" width="9.140625" style="4"/>
    <col min="1525" max="1525" width="1.140625" style="4" customWidth="1"/>
    <col min="1526" max="1526" width="7.140625" style="4" customWidth="1"/>
    <col min="1527" max="1527" width="5.140625" style="4" customWidth="1"/>
    <col min="1528" max="1528" width="35.5703125" style="4" bestFit="1" customWidth="1"/>
    <col min="1529" max="1529" width="17.85546875" style="4" bestFit="1" customWidth="1"/>
    <col min="1530" max="1530" width="15.7109375" style="4" customWidth="1"/>
    <col min="1531" max="1531" width="23.42578125" style="4" customWidth="1"/>
    <col min="1532" max="1532" width="16.140625" style="4" customWidth="1"/>
    <col min="1533" max="1780" width="9.140625" style="4"/>
    <col min="1781" max="1781" width="1.140625" style="4" customWidth="1"/>
    <col min="1782" max="1782" width="7.140625" style="4" customWidth="1"/>
    <col min="1783" max="1783" width="5.140625" style="4" customWidth="1"/>
    <col min="1784" max="1784" width="35.5703125" style="4" bestFit="1" customWidth="1"/>
    <col min="1785" max="1785" width="17.85546875" style="4" bestFit="1" customWidth="1"/>
    <col min="1786" max="1786" width="15.7109375" style="4" customWidth="1"/>
    <col min="1787" max="1787" width="23.42578125" style="4" customWidth="1"/>
    <col min="1788" max="1788" width="16.140625" style="4" customWidth="1"/>
    <col min="1789" max="2036" width="9.140625" style="4"/>
    <col min="2037" max="2037" width="1.140625" style="4" customWidth="1"/>
    <col min="2038" max="2038" width="7.140625" style="4" customWidth="1"/>
    <col min="2039" max="2039" width="5.140625" style="4" customWidth="1"/>
    <col min="2040" max="2040" width="35.5703125" style="4" bestFit="1" customWidth="1"/>
    <col min="2041" max="2041" width="17.85546875" style="4" bestFit="1" customWidth="1"/>
    <col min="2042" max="2042" width="15.7109375" style="4" customWidth="1"/>
    <col min="2043" max="2043" width="23.42578125" style="4" customWidth="1"/>
    <col min="2044" max="2044" width="16.140625" style="4" customWidth="1"/>
    <col min="2045" max="2292" width="9.140625" style="4"/>
    <col min="2293" max="2293" width="1.140625" style="4" customWidth="1"/>
    <col min="2294" max="2294" width="7.140625" style="4" customWidth="1"/>
    <col min="2295" max="2295" width="5.140625" style="4" customWidth="1"/>
    <col min="2296" max="2296" width="35.5703125" style="4" bestFit="1" customWidth="1"/>
    <col min="2297" max="2297" width="17.85546875" style="4" bestFit="1" customWidth="1"/>
    <col min="2298" max="2298" width="15.7109375" style="4" customWidth="1"/>
    <col min="2299" max="2299" width="23.42578125" style="4" customWidth="1"/>
    <col min="2300" max="2300" width="16.140625" style="4" customWidth="1"/>
    <col min="2301" max="2548" width="9.140625" style="4"/>
    <col min="2549" max="2549" width="1.140625" style="4" customWidth="1"/>
    <col min="2550" max="2550" width="7.140625" style="4" customWidth="1"/>
    <col min="2551" max="2551" width="5.140625" style="4" customWidth="1"/>
    <col min="2552" max="2552" width="35.5703125" style="4" bestFit="1" customWidth="1"/>
    <col min="2553" max="2553" width="17.85546875" style="4" bestFit="1" customWidth="1"/>
    <col min="2554" max="2554" width="15.7109375" style="4" customWidth="1"/>
    <col min="2555" max="2555" width="23.42578125" style="4" customWidth="1"/>
    <col min="2556" max="2556" width="16.140625" style="4" customWidth="1"/>
    <col min="2557" max="2804" width="9.140625" style="4"/>
    <col min="2805" max="2805" width="1.140625" style="4" customWidth="1"/>
    <col min="2806" max="2806" width="7.140625" style="4" customWidth="1"/>
    <col min="2807" max="2807" width="5.140625" style="4" customWidth="1"/>
    <col min="2808" max="2808" width="35.5703125" style="4" bestFit="1" customWidth="1"/>
    <col min="2809" max="2809" width="17.85546875" style="4" bestFit="1" customWidth="1"/>
    <col min="2810" max="2810" width="15.7109375" style="4" customWidth="1"/>
    <col min="2811" max="2811" width="23.42578125" style="4" customWidth="1"/>
    <col min="2812" max="2812" width="16.140625" style="4" customWidth="1"/>
    <col min="2813" max="3060" width="9.140625" style="4"/>
    <col min="3061" max="3061" width="1.140625" style="4" customWidth="1"/>
    <col min="3062" max="3062" width="7.140625" style="4" customWidth="1"/>
    <col min="3063" max="3063" width="5.140625" style="4" customWidth="1"/>
    <col min="3064" max="3064" width="35.5703125" style="4" bestFit="1" customWidth="1"/>
    <col min="3065" max="3065" width="17.85546875" style="4" bestFit="1" customWidth="1"/>
    <col min="3066" max="3066" width="15.7109375" style="4" customWidth="1"/>
    <col min="3067" max="3067" width="23.42578125" style="4" customWidth="1"/>
    <col min="3068" max="3068" width="16.140625" style="4" customWidth="1"/>
    <col min="3069" max="3316" width="9.140625" style="4"/>
    <col min="3317" max="3317" width="1.140625" style="4" customWidth="1"/>
    <col min="3318" max="3318" width="7.140625" style="4" customWidth="1"/>
    <col min="3319" max="3319" width="5.140625" style="4" customWidth="1"/>
    <col min="3320" max="3320" width="35.5703125" style="4" bestFit="1" customWidth="1"/>
    <col min="3321" max="3321" width="17.85546875" style="4" bestFit="1" customWidth="1"/>
    <col min="3322" max="3322" width="15.7109375" style="4" customWidth="1"/>
    <col min="3323" max="3323" width="23.42578125" style="4" customWidth="1"/>
    <col min="3324" max="3324" width="16.140625" style="4" customWidth="1"/>
    <col min="3325" max="3572" width="9.140625" style="4"/>
    <col min="3573" max="3573" width="1.140625" style="4" customWidth="1"/>
    <col min="3574" max="3574" width="7.140625" style="4" customWidth="1"/>
    <col min="3575" max="3575" width="5.140625" style="4" customWidth="1"/>
    <col min="3576" max="3576" width="35.5703125" style="4" bestFit="1" customWidth="1"/>
    <col min="3577" max="3577" width="17.85546875" style="4" bestFit="1" customWidth="1"/>
    <col min="3578" max="3578" width="15.7109375" style="4" customWidth="1"/>
    <col min="3579" max="3579" width="23.42578125" style="4" customWidth="1"/>
    <col min="3580" max="3580" width="16.140625" style="4" customWidth="1"/>
    <col min="3581" max="3828" width="9.140625" style="4"/>
    <col min="3829" max="3829" width="1.140625" style="4" customWidth="1"/>
    <col min="3830" max="3830" width="7.140625" style="4" customWidth="1"/>
    <col min="3831" max="3831" width="5.140625" style="4" customWidth="1"/>
    <col min="3832" max="3832" width="35.5703125" style="4" bestFit="1" customWidth="1"/>
    <col min="3833" max="3833" width="17.85546875" style="4" bestFit="1" customWidth="1"/>
    <col min="3834" max="3834" width="15.7109375" style="4" customWidth="1"/>
    <col min="3835" max="3835" width="23.42578125" style="4" customWidth="1"/>
    <col min="3836" max="3836" width="16.140625" style="4" customWidth="1"/>
    <col min="3837" max="4084" width="9.140625" style="4"/>
    <col min="4085" max="4085" width="1.140625" style="4" customWidth="1"/>
    <col min="4086" max="4086" width="7.140625" style="4" customWidth="1"/>
    <col min="4087" max="4087" width="5.140625" style="4" customWidth="1"/>
    <col min="4088" max="4088" width="35.5703125" style="4" bestFit="1" customWidth="1"/>
    <col min="4089" max="4089" width="17.85546875" style="4" bestFit="1" customWidth="1"/>
    <col min="4090" max="4090" width="15.7109375" style="4" customWidth="1"/>
    <col min="4091" max="4091" width="23.42578125" style="4" customWidth="1"/>
    <col min="4092" max="4092" width="16.140625" style="4" customWidth="1"/>
    <col min="4093" max="4340" width="9.140625" style="4"/>
    <col min="4341" max="4341" width="1.140625" style="4" customWidth="1"/>
    <col min="4342" max="4342" width="7.140625" style="4" customWidth="1"/>
    <col min="4343" max="4343" width="5.140625" style="4" customWidth="1"/>
    <col min="4344" max="4344" width="35.5703125" style="4" bestFit="1" customWidth="1"/>
    <col min="4345" max="4345" width="17.85546875" style="4" bestFit="1" customWidth="1"/>
    <col min="4346" max="4346" width="15.7109375" style="4" customWidth="1"/>
    <col min="4347" max="4347" width="23.42578125" style="4" customWidth="1"/>
    <col min="4348" max="4348" width="16.140625" style="4" customWidth="1"/>
    <col min="4349" max="4596" width="9.140625" style="4"/>
    <col min="4597" max="4597" width="1.140625" style="4" customWidth="1"/>
    <col min="4598" max="4598" width="7.140625" style="4" customWidth="1"/>
    <col min="4599" max="4599" width="5.140625" style="4" customWidth="1"/>
    <col min="4600" max="4600" width="35.5703125" style="4" bestFit="1" customWidth="1"/>
    <col min="4601" max="4601" width="17.85546875" style="4" bestFit="1" customWidth="1"/>
    <col min="4602" max="4602" width="15.7109375" style="4" customWidth="1"/>
    <col min="4603" max="4603" width="23.42578125" style="4" customWidth="1"/>
    <col min="4604" max="4604" width="16.140625" style="4" customWidth="1"/>
    <col min="4605" max="4852" width="9.140625" style="4"/>
    <col min="4853" max="4853" width="1.140625" style="4" customWidth="1"/>
    <col min="4854" max="4854" width="7.140625" style="4" customWidth="1"/>
    <col min="4855" max="4855" width="5.140625" style="4" customWidth="1"/>
    <col min="4856" max="4856" width="35.5703125" style="4" bestFit="1" customWidth="1"/>
    <col min="4857" max="4857" width="17.85546875" style="4" bestFit="1" customWidth="1"/>
    <col min="4858" max="4858" width="15.7109375" style="4" customWidth="1"/>
    <col min="4859" max="4859" width="23.42578125" style="4" customWidth="1"/>
    <col min="4860" max="4860" width="16.140625" style="4" customWidth="1"/>
    <col min="4861" max="5108" width="9.140625" style="4"/>
    <col min="5109" max="5109" width="1.140625" style="4" customWidth="1"/>
    <col min="5110" max="5110" width="7.140625" style="4" customWidth="1"/>
    <col min="5111" max="5111" width="5.140625" style="4" customWidth="1"/>
    <col min="5112" max="5112" width="35.5703125" style="4" bestFit="1" customWidth="1"/>
    <col min="5113" max="5113" width="17.85546875" style="4" bestFit="1" customWidth="1"/>
    <col min="5114" max="5114" width="15.7109375" style="4" customWidth="1"/>
    <col min="5115" max="5115" width="23.42578125" style="4" customWidth="1"/>
    <col min="5116" max="5116" width="16.140625" style="4" customWidth="1"/>
    <col min="5117" max="5364" width="9.140625" style="4"/>
    <col min="5365" max="5365" width="1.140625" style="4" customWidth="1"/>
    <col min="5366" max="5366" width="7.140625" style="4" customWidth="1"/>
    <col min="5367" max="5367" width="5.140625" style="4" customWidth="1"/>
    <col min="5368" max="5368" width="35.5703125" style="4" bestFit="1" customWidth="1"/>
    <col min="5369" max="5369" width="17.85546875" style="4" bestFit="1" customWidth="1"/>
    <col min="5370" max="5370" width="15.7109375" style="4" customWidth="1"/>
    <col min="5371" max="5371" width="23.42578125" style="4" customWidth="1"/>
    <col min="5372" max="5372" width="16.140625" style="4" customWidth="1"/>
    <col min="5373" max="5620" width="9.140625" style="4"/>
    <col min="5621" max="5621" width="1.140625" style="4" customWidth="1"/>
    <col min="5622" max="5622" width="7.140625" style="4" customWidth="1"/>
    <col min="5623" max="5623" width="5.140625" style="4" customWidth="1"/>
    <col min="5624" max="5624" width="35.5703125" style="4" bestFit="1" customWidth="1"/>
    <col min="5625" max="5625" width="17.85546875" style="4" bestFit="1" customWidth="1"/>
    <col min="5626" max="5626" width="15.7109375" style="4" customWidth="1"/>
    <col min="5627" max="5627" width="23.42578125" style="4" customWidth="1"/>
    <col min="5628" max="5628" width="16.140625" style="4" customWidth="1"/>
    <col min="5629" max="5876" width="9.140625" style="4"/>
    <col min="5877" max="5877" width="1.140625" style="4" customWidth="1"/>
    <col min="5878" max="5878" width="7.140625" style="4" customWidth="1"/>
    <col min="5879" max="5879" width="5.140625" style="4" customWidth="1"/>
    <col min="5880" max="5880" width="35.5703125" style="4" bestFit="1" customWidth="1"/>
    <col min="5881" max="5881" width="17.85546875" style="4" bestFit="1" customWidth="1"/>
    <col min="5882" max="5882" width="15.7109375" style="4" customWidth="1"/>
    <col min="5883" max="5883" width="23.42578125" style="4" customWidth="1"/>
    <col min="5884" max="5884" width="16.140625" style="4" customWidth="1"/>
    <col min="5885" max="6132" width="9.140625" style="4"/>
    <col min="6133" max="6133" width="1.140625" style="4" customWidth="1"/>
    <col min="6134" max="6134" width="7.140625" style="4" customWidth="1"/>
    <col min="6135" max="6135" width="5.140625" style="4" customWidth="1"/>
    <col min="6136" max="6136" width="35.5703125" style="4" bestFit="1" customWidth="1"/>
    <col min="6137" max="6137" width="17.85546875" style="4" bestFit="1" customWidth="1"/>
    <col min="6138" max="6138" width="15.7109375" style="4" customWidth="1"/>
    <col min="6139" max="6139" width="23.42578125" style="4" customWidth="1"/>
    <col min="6140" max="6140" width="16.140625" style="4" customWidth="1"/>
    <col min="6141" max="6388" width="9.140625" style="4"/>
    <col min="6389" max="6389" width="1.140625" style="4" customWidth="1"/>
    <col min="6390" max="6390" width="7.140625" style="4" customWidth="1"/>
    <col min="6391" max="6391" width="5.140625" style="4" customWidth="1"/>
    <col min="6392" max="6392" width="35.5703125" style="4" bestFit="1" customWidth="1"/>
    <col min="6393" max="6393" width="17.85546875" style="4" bestFit="1" customWidth="1"/>
    <col min="6394" max="6394" width="15.7109375" style="4" customWidth="1"/>
    <col min="6395" max="6395" width="23.42578125" style="4" customWidth="1"/>
    <col min="6396" max="6396" width="16.140625" style="4" customWidth="1"/>
    <col min="6397" max="6644" width="9.140625" style="4"/>
    <col min="6645" max="6645" width="1.140625" style="4" customWidth="1"/>
    <col min="6646" max="6646" width="7.140625" style="4" customWidth="1"/>
    <col min="6647" max="6647" width="5.140625" style="4" customWidth="1"/>
    <col min="6648" max="6648" width="35.5703125" style="4" bestFit="1" customWidth="1"/>
    <col min="6649" max="6649" width="17.85546875" style="4" bestFit="1" customWidth="1"/>
    <col min="6650" max="6650" width="15.7109375" style="4" customWidth="1"/>
    <col min="6651" max="6651" width="23.42578125" style="4" customWidth="1"/>
    <col min="6652" max="6652" width="16.140625" style="4" customWidth="1"/>
    <col min="6653" max="6900" width="9.140625" style="4"/>
    <col min="6901" max="6901" width="1.140625" style="4" customWidth="1"/>
    <col min="6902" max="6902" width="7.140625" style="4" customWidth="1"/>
    <col min="6903" max="6903" width="5.140625" style="4" customWidth="1"/>
    <col min="6904" max="6904" width="35.5703125" style="4" bestFit="1" customWidth="1"/>
    <col min="6905" max="6905" width="17.85546875" style="4" bestFit="1" customWidth="1"/>
    <col min="6906" max="6906" width="15.7109375" style="4" customWidth="1"/>
    <col min="6907" max="6907" width="23.42578125" style="4" customWidth="1"/>
    <col min="6908" max="6908" width="16.140625" style="4" customWidth="1"/>
    <col min="6909" max="7156" width="9.140625" style="4"/>
    <col min="7157" max="7157" width="1.140625" style="4" customWidth="1"/>
    <col min="7158" max="7158" width="7.140625" style="4" customWidth="1"/>
    <col min="7159" max="7159" width="5.140625" style="4" customWidth="1"/>
    <col min="7160" max="7160" width="35.5703125" style="4" bestFit="1" customWidth="1"/>
    <col min="7161" max="7161" width="17.85546875" style="4" bestFit="1" customWidth="1"/>
    <col min="7162" max="7162" width="15.7109375" style="4" customWidth="1"/>
    <col min="7163" max="7163" width="23.42578125" style="4" customWidth="1"/>
    <col min="7164" max="7164" width="16.140625" style="4" customWidth="1"/>
    <col min="7165" max="7412" width="9.140625" style="4"/>
    <col min="7413" max="7413" width="1.140625" style="4" customWidth="1"/>
    <col min="7414" max="7414" width="7.140625" style="4" customWidth="1"/>
    <col min="7415" max="7415" width="5.140625" style="4" customWidth="1"/>
    <col min="7416" max="7416" width="35.5703125" style="4" bestFit="1" customWidth="1"/>
    <col min="7417" max="7417" width="17.85546875" style="4" bestFit="1" customWidth="1"/>
    <col min="7418" max="7418" width="15.7109375" style="4" customWidth="1"/>
    <col min="7419" max="7419" width="23.42578125" style="4" customWidth="1"/>
    <col min="7420" max="7420" width="16.140625" style="4" customWidth="1"/>
    <col min="7421" max="7668" width="9.140625" style="4"/>
    <col min="7669" max="7669" width="1.140625" style="4" customWidth="1"/>
    <col min="7670" max="7670" width="7.140625" style="4" customWidth="1"/>
    <col min="7671" max="7671" width="5.140625" style="4" customWidth="1"/>
    <col min="7672" max="7672" width="35.5703125" style="4" bestFit="1" customWidth="1"/>
    <col min="7673" max="7673" width="17.85546875" style="4" bestFit="1" customWidth="1"/>
    <col min="7674" max="7674" width="15.7109375" style="4" customWidth="1"/>
    <col min="7675" max="7675" width="23.42578125" style="4" customWidth="1"/>
    <col min="7676" max="7676" width="16.140625" style="4" customWidth="1"/>
    <col min="7677" max="7924" width="9.140625" style="4"/>
    <col min="7925" max="7925" width="1.140625" style="4" customWidth="1"/>
    <col min="7926" max="7926" width="7.140625" style="4" customWidth="1"/>
    <col min="7927" max="7927" width="5.140625" style="4" customWidth="1"/>
    <col min="7928" max="7928" width="35.5703125" style="4" bestFit="1" customWidth="1"/>
    <col min="7929" max="7929" width="17.85546875" style="4" bestFit="1" customWidth="1"/>
    <col min="7930" max="7930" width="15.7109375" style="4" customWidth="1"/>
    <col min="7931" max="7931" width="23.42578125" style="4" customWidth="1"/>
    <col min="7932" max="7932" width="16.140625" style="4" customWidth="1"/>
    <col min="7933" max="8180" width="9.140625" style="4"/>
    <col min="8181" max="8181" width="1.140625" style="4" customWidth="1"/>
    <col min="8182" max="8182" width="7.140625" style="4" customWidth="1"/>
    <col min="8183" max="8183" width="5.140625" style="4" customWidth="1"/>
    <col min="8184" max="8184" width="35.5703125" style="4" bestFit="1" customWidth="1"/>
    <col min="8185" max="8185" width="17.85546875" style="4" bestFit="1" customWidth="1"/>
    <col min="8186" max="8186" width="15.7109375" style="4" customWidth="1"/>
    <col min="8187" max="8187" width="23.42578125" style="4" customWidth="1"/>
    <col min="8188" max="8188" width="16.140625" style="4" customWidth="1"/>
    <col min="8189" max="8436" width="9.140625" style="4"/>
    <col min="8437" max="8437" width="1.140625" style="4" customWidth="1"/>
    <col min="8438" max="8438" width="7.140625" style="4" customWidth="1"/>
    <col min="8439" max="8439" width="5.140625" style="4" customWidth="1"/>
    <col min="8440" max="8440" width="35.5703125" style="4" bestFit="1" customWidth="1"/>
    <col min="8441" max="8441" width="17.85546875" style="4" bestFit="1" customWidth="1"/>
    <col min="8442" max="8442" width="15.7109375" style="4" customWidth="1"/>
    <col min="8443" max="8443" width="23.42578125" style="4" customWidth="1"/>
    <col min="8444" max="8444" width="16.140625" style="4" customWidth="1"/>
    <col min="8445" max="8692" width="9.140625" style="4"/>
    <col min="8693" max="8693" width="1.140625" style="4" customWidth="1"/>
    <col min="8694" max="8694" width="7.140625" style="4" customWidth="1"/>
    <col min="8695" max="8695" width="5.140625" style="4" customWidth="1"/>
    <col min="8696" max="8696" width="35.5703125" style="4" bestFit="1" customWidth="1"/>
    <col min="8697" max="8697" width="17.85546875" style="4" bestFit="1" customWidth="1"/>
    <col min="8698" max="8698" width="15.7109375" style="4" customWidth="1"/>
    <col min="8699" max="8699" width="23.42578125" style="4" customWidth="1"/>
    <col min="8700" max="8700" width="16.140625" style="4" customWidth="1"/>
    <col min="8701" max="8948" width="9.140625" style="4"/>
    <col min="8949" max="8949" width="1.140625" style="4" customWidth="1"/>
    <col min="8950" max="8950" width="7.140625" style="4" customWidth="1"/>
    <col min="8951" max="8951" width="5.140625" style="4" customWidth="1"/>
    <col min="8952" max="8952" width="35.5703125" style="4" bestFit="1" customWidth="1"/>
    <col min="8953" max="8953" width="17.85546875" style="4" bestFit="1" customWidth="1"/>
    <col min="8954" max="8954" width="15.7109375" style="4" customWidth="1"/>
    <col min="8955" max="8955" width="23.42578125" style="4" customWidth="1"/>
    <col min="8956" max="8956" width="16.140625" style="4" customWidth="1"/>
    <col min="8957" max="9204" width="9.140625" style="4"/>
    <col min="9205" max="9205" width="1.140625" style="4" customWidth="1"/>
    <col min="9206" max="9206" width="7.140625" style="4" customWidth="1"/>
    <col min="9207" max="9207" width="5.140625" style="4" customWidth="1"/>
    <col min="9208" max="9208" width="35.5703125" style="4" bestFit="1" customWidth="1"/>
    <col min="9209" max="9209" width="17.85546875" style="4" bestFit="1" customWidth="1"/>
    <col min="9210" max="9210" width="15.7109375" style="4" customWidth="1"/>
    <col min="9211" max="9211" width="23.42578125" style="4" customWidth="1"/>
    <col min="9212" max="9212" width="16.140625" style="4" customWidth="1"/>
    <col min="9213" max="9460" width="9.140625" style="4"/>
    <col min="9461" max="9461" width="1.140625" style="4" customWidth="1"/>
    <col min="9462" max="9462" width="7.140625" style="4" customWidth="1"/>
    <col min="9463" max="9463" width="5.140625" style="4" customWidth="1"/>
    <col min="9464" max="9464" width="35.5703125" style="4" bestFit="1" customWidth="1"/>
    <col min="9465" max="9465" width="17.85546875" style="4" bestFit="1" customWidth="1"/>
    <col min="9466" max="9466" width="15.7109375" style="4" customWidth="1"/>
    <col min="9467" max="9467" width="23.42578125" style="4" customWidth="1"/>
    <col min="9468" max="9468" width="16.140625" style="4" customWidth="1"/>
    <col min="9469" max="9716" width="9.140625" style="4"/>
    <col min="9717" max="9717" width="1.140625" style="4" customWidth="1"/>
    <col min="9718" max="9718" width="7.140625" style="4" customWidth="1"/>
    <col min="9719" max="9719" width="5.140625" style="4" customWidth="1"/>
    <col min="9720" max="9720" width="35.5703125" style="4" bestFit="1" customWidth="1"/>
    <col min="9721" max="9721" width="17.85546875" style="4" bestFit="1" customWidth="1"/>
    <col min="9722" max="9722" width="15.7109375" style="4" customWidth="1"/>
    <col min="9723" max="9723" width="23.42578125" style="4" customWidth="1"/>
    <col min="9724" max="9724" width="16.140625" style="4" customWidth="1"/>
    <col min="9725" max="9972" width="9.140625" style="4"/>
    <col min="9973" max="9973" width="1.140625" style="4" customWidth="1"/>
    <col min="9974" max="9974" width="7.140625" style="4" customWidth="1"/>
    <col min="9975" max="9975" width="5.140625" style="4" customWidth="1"/>
    <col min="9976" max="9976" width="35.5703125" style="4" bestFit="1" customWidth="1"/>
    <col min="9977" max="9977" width="17.85546875" style="4" bestFit="1" customWidth="1"/>
    <col min="9978" max="9978" width="15.7109375" style="4" customWidth="1"/>
    <col min="9979" max="9979" width="23.42578125" style="4" customWidth="1"/>
    <col min="9980" max="9980" width="16.140625" style="4" customWidth="1"/>
    <col min="9981" max="10228" width="9.140625" style="4"/>
    <col min="10229" max="10229" width="1.140625" style="4" customWidth="1"/>
    <col min="10230" max="10230" width="7.140625" style="4" customWidth="1"/>
    <col min="10231" max="10231" width="5.140625" style="4" customWidth="1"/>
    <col min="10232" max="10232" width="35.5703125" style="4" bestFit="1" customWidth="1"/>
    <col min="10233" max="10233" width="17.85546875" style="4" bestFit="1" customWidth="1"/>
    <col min="10234" max="10234" width="15.7109375" style="4" customWidth="1"/>
    <col min="10235" max="10235" width="23.42578125" style="4" customWidth="1"/>
    <col min="10236" max="10236" width="16.140625" style="4" customWidth="1"/>
    <col min="10237" max="10484" width="9.140625" style="4"/>
    <col min="10485" max="10485" width="1.140625" style="4" customWidth="1"/>
    <col min="10486" max="10486" width="7.140625" style="4" customWidth="1"/>
    <col min="10487" max="10487" width="5.140625" style="4" customWidth="1"/>
    <col min="10488" max="10488" width="35.5703125" style="4" bestFit="1" customWidth="1"/>
    <col min="10489" max="10489" width="17.85546875" style="4" bestFit="1" customWidth="1"/>
    <col min="10490" max="10490" width="15.7109375" style="4" customWidth="1"/>
    <col min="10491" max="10491" width="23.42578125" style="4" customWidth="1"/>
    <col min="10492" max="10492" width="16.140625" style="4" customWidth="1"/>
    <col min="10493" max="10740" width="9.140625" style="4"/>
    <col min="10741" max="10741" width="1.140625" style="4" customWidth="1"/>
    <col min="10742" max="10742" width="7.140625" style="4" customWidth="1"/>
    <col min="10743" max="10743" width="5.140625" style="4" customWidth="1"/>
    <col min="10744" max="10744" width="35.5703125" style="4" bestFit="1" customWidth="1"/>
    <col min="10745" max="10745" width="17.85546875" style="4" bestFit="1" customWidth="1"/>
    <col min="10746" max="10746" width="15.7109375" style="4" customWidth="1"/>
    <col min="10747" max="10747" width="23.42578125" style="4" customWidth="1"/>
    <col min="10748" max="10748" width="16.140625" style="4" customWidth="1"/>
    <col min="10749" max="10996" width="9.140625" style="4"/>
    <col min="10997" max="10997" width="1.140625" style="4" customWidth="1"/>
    <col min="10998" max="10998" width="7.140625" style="4" customWidth="1"/>
    <col min="10999" max="10999" width="5.140625" style="4" customWidth="1"/>
    <col min="11000" max="11000" width="35.5703125" style="4" bestFit="1" customWidth="1"/>
    <col min="11001" max="11001" width="17.85546875" style="4" bestFit="1" customWidth="1"/>
    <col min="11002" max="11002" width="15.7109375" style="4" customWidth="1"/>
    <col min="11003" max="11003" width="23.42578125" style="4" customWidth="1"/>
    <col min="11004" max="11004" width="16.140625" style="4" customWidth="1"/>
    <col min="11005" max="11252" width="9.140625" style="4"/>
    <col min="11253" max="11253" width="1.140625" style="4" customWidth="1"/>
    <col min="11254" max="11254" width="7.140625" style="4" customWidth="1"/>
    <col min="11255" max="11255" width="5.140625" style="4" customWidth="1"/>
    <col min="11256" max="11256" width="35.5703125" style="4" bestFit="1" customWidth="1"/>
    <col min="11257" max="11257" width="17.85546875" style="4" bestFit="1" customWidth="1"/>
    <col min="11258" max="11258" width="15.7109375" style="4" customWidth="1"/>
    <col min="11259" max="11259" width="23.42578125" style="4" customWidth="1"/>
    <col min="11260" max="11260" width="16.140625" style="4" customWidth="1"/>
    <col min="11261" max="11508" width="9.140625" style="4"/>
    <col min="11509" max="11509" width="1.140625" style="4" customWidth="1"/>
    <col min="11510" max="11510" width="7.140625" style="4" customWidth="1"/>
    <col min="11511" max="11511" width="5.140625" style="4" customWidth="1"/>
    <col min="11512" max="11512" width="35.5703125" style="4" bestFit="1" customWidth="1"/>
    <col min="11513" max="11513" width="17.85546875" style="4" bestFit="1" customWidth="1"/>
    <col min="11514" max="11514" width="15.7109375" style="4" customWidth="1"/>
    <col min="11515" max="11515" width="23.42578125" style="4" customWidth="1"/>
    <col min="11516" max="11516" width="16.140625" style="4" customWidth="1"/>
    <col min="11517" max="11764" width="9.140625" style="4"/>
    <col min="11765" max="11765" width="1.140625" style="4" customWidth="1"/>
    <col min="11766" max="11766" width="7.140625" style="4" customWidth="1"/>
    <col min="11767" max="11767" width="5.140625" style="4" customWidth="1"/>
    <col min="11768" max="11768" width="35.5703125" style="4" bestFit="1" customWidth="1"/>
    <col min="11769" max="11769" width="17.85546875" style="4" bestFit="1" customWidth="1"/>
    <col min="11770" max="11770" width="15.7109375" style="4" customWidth="1"/>
    <col min="11771" max="11771" width="23.42578125" style="4" customWidth="1"/>
    <col min="11772" max="11772" width="16.140625" style="4" customWidth="1"/>
    <col min="11773" max="12020" width="9.140625" style="4"/>
    <col min="12021" max="12021" width="1.140625" style="4" customWidth="1"/>
    <col min="12022" max="12022" width="7.140625" style="4" customWidth="1"/>
    <col min="12023" max="12023" width="5.140625" style="4" customWidth="1"/>
    <col min="12024" max="12024" width="35.5703125" style="4" bestFit="1" customWidth="1"/>
    <col min="12025" max="12025" width="17.85546875" style="4" bestFit="1" customWidth="1"/>
    <col min="12026" max="12026" width="15.7109375" style="4" customWidth="1"/>
    <col min="12027" max="12027" width="23.42578125" style="4" customWidth="1"/>
    <col min="12028" max="12028" width="16.140625" style="4" customWidth="1"/>
    <col min="12029" max="12276" width="9.140625" style="4"/>
    <col min="12277" max="12277" width="1.140625" style="4" customWidth="1"/>
    <col min="12278" max="12278" width="7.140625" style="4" customWidth="1"/>
    <col min="12279" max="12279" width="5.140625" style="4" customWidth="1"/>
    <col min="12280" max="12280" width="35.5703125" style="4" bestFit="1" customWidth="1"/>
    <col min="12281" max="12281" width="17.85546875" style="4" bestFit="1" customWidth="1"/>
    <col min="12282" max="12282" width="15.7109375" style="4" customWidth="1"/>
    <col min="12283" max="12283" width="23.42578125" style="4" customWidth="1"/>
    <col min="12284" max="12284" width="16.140625" style="4" customWidth="1"/>
    <col min="12285" max="12532" width="9.140625" style="4"/>
    <col min="12533" max="12533" width="1.140625" style="4" customWidth="1"/>
    <col min="12534" max="12534" width="7.140625" style="4" customWidth="1"/>
    <col min="12535" max="12535" width="5.140625" style="4" customWidth="1"/>
    <col min="12536" max="12536" width="35.5703125" style="4" bestFit="1" customWidth="1"/>
    <col min="12537" max="12537" width="17.85546875" style="4" bestFit="1" customWidth="1"/>
    <col min="12538" max="12538" width="15.7109375" style="4" customWidth="1"/>
    <col min="12539" max="12539" width="23.42578125" style="4" customWidth="1"/>
    <col min="12540" max="12540" width="16.140625" style="4" customWidth="1"/>
    <col min="12541" max="12788" width="9.140625" style="4"/>
    <col min="12789" max="12789" width="1.140625" style="4" customWidth="1"/>
    <col min="12790" max="12790" width="7.140625" style="4" customWidth="1"/>
    <col min="12791" max="12791" width="5.140625" style="4" customWidth="1"/>
    <col min="12792" max="12792" width="35.5703125" style="4" bestFit="1" customWidth="1"/>
    <col min="12793" max="12793" width="17.85546875" style="4" bestFit="1" customWidth="1"/>
    <col min="12794" max="12794" width="15.7109375" style="4" customWidth="1"/>
    <col min="12795" max="12795" width="23.42578125" style="4" customWidth="1"/>
    <col min="12796" max="12796" width="16.140625" style="4" customWidth="1"/>
    <col min="12797" max="13044" width="9.140625" style="4"/>
    <col min="13045" max="13045" width="1.140625" style="4" customWidth="1"/>
    <col min="13046" max="13046" width="7.140625" style="4" customWidth="1"/>
    <col min="13047" max="13047" width="5.140625" style="4" customWidth="1"/>
    <col min="13048" max="13048" width="35.5703125" style="4" bestFit="1" customWidth="1"/>
    <col min="13049" max="13049" width="17.85546875" style="4" bestFit="1" customWidth="1"/>
    <col min="13050" max="13050" width="15.7109375" style="4" customWidth="1"/>
    <col min="13051" max="13051" width="23.42578125" style="4" customWidth="1"/>
    <col min="13052" max="13052" width="16.140625" style="4" customWidth="1"/>
    <col min="13053" max="13300" width="9.140625" style="4"/>
    <col min="13301" max="13301" width="1.140625" style="4" customWidth="1"/>
    <col min="13302" max="13302" width="7.140625" style="4" customWidth="1"/>
    <col min="13303" max="13303" width="5.140625" style="4" customWidth="1"/>
    <col min="13304" max="13304" width="35.5703125" style="4" bestFit="1" customWidth="1"/>
    <col min="13305" max="13305" width="17.85546875" style="4" bestFit="1" customWidth="1"/>
    <col min="13306" max="13306" width="15.7109375" style="4" customWidth="1"/>
    <col min="13307" max="13307" width="23.42578125" style="4" customWidth="1"/>
    <col min="13308" max="13308" width="16.140625" style="4" customWidth="1"/>
    <col min="13309" max="13556" width="9.140625" style="4"/>
    <col min="13557" max="13557" width="1.140625" style="4" customWidth="1"/>
    <col min="13558" max="13558" width="7.140625" style="4" customWidth="1"/>
    <col min="13559" max="13559" width="5.140625" style="4" customWidth="1"/>
    <col min="13560" max="13560" width="35.5703125" style="4" bestFit="1" customWidth="1"/>
    <col min="13561" max="13561" width="17.85546875" style="4" bestFit="1" customWidth="1"/>
    <col min="13562" max="13562" width="15.7109375" style="4" customWidth="1"/>
    <col min="13563" max="13563" width="23.42578125" style="4" customWidth="1"/>
    <col min="13564" max="13564" width="16.140625" style="4" customWidth="1"/>
    <col min="13565" max="13812" width="9.140625" style="4"/>
    <col min="13813" max="13813" width="1.140625" style="4" customWidth="1"/>
    <col min="13814" max="13814" width="7.140625" style="4" customWidth="1"/>
    <col min="13815" max="13815" width="5.140625" style="4" customWidth="1"/>
    <col min="13816" max="13816" width="35.5703125" style="4" bestFit="1" customWidth="1"/>
    <col min="13817" max="13817" width="17.85546875" style="4" bestFit="1" customWidth="1"/>
    <col min="13818" max="13818" width="15.7109375" style="4" customWidth="1"/>
    <col min="13819" max="13819" width="23.42578125" style="4" customWidth="1"/>
    <col min="13820" max="13820" width="16.140625" style="4" customWidth="1"/>
    <col min="13821" max="14068" width="9.140625" style="4"/>
    <col min="14069" max="14069" width="1.140625" style="4" customWidth="1"/>
    <col min="14070" max="14070" width="7.140625" style="4" customWidth="1"/>
    <col min="14071" max="14071" width="5.140625" style="4" customWidth="1"/>
    <col min="14072" max="14072" width="35.5703125" style="4" bestFit="1" customWidth="1"/>
    <col min="14073" max="14073" width="17.85546875" style="4" bestFit="1" customWidth="1"/>
    <col min="14074" max="14074" width="15.7109375" style="4" customWidth="1"/>
    <col min="14075" max="14075" width="23.42578125" style="4" customWidth="1"/>
    <col min="14076" max="14076" width="16.140625" style="4" customWidth="1"/>
    <col min="14077" max="14324" width="9.140625" style="4"/>
    <col min="14325" max="14325" width="1.140625" style="4" customWidth="1"/>
    <col min="14326" max="14326" width="7.140625" style="4" customWidth="1"/>
    <col min="14327" max="14327" width="5.140625" style="4" customWidth="1"/>
    <col min="14328" max="14328" width="35.5703125" style="4" bestFit="1" customWidth="1"/>
    <col min="14329" max="14329" width="17.85546875" style="4" bestFit="1" customWidth="1"/>
    <col min="14330" max="14330" width="15.7109375" style="4" customWidth="1"/>
    <col min="14331" max="14331" width="23.42578125" style="4" customWidth="1"/>
    <col min="14332" max="14332" width="16.140625" style="4" customWidth="1"/>
    <col min="14333" max="14580" width="9.140625" style="4"/>
    <col min="14581" max="14581" width="1.140625" style="4" customWidth="1"/>
    <col min="14582" max="14582" width="7.140625" style="4" customWidth="1"/>
    <col min="14583" max="14583" width="5.140625" style="4" customWidth="1"/>
    <col min="14584" max="14584" width="35.5703125" style="4" bestFit="1" customWidth="1"/>
    <col min="14585" max="14585" width="17.85546875" style="4" bestFit="1" customWidth="1"/>
    <col min="14586" max="14586" width="15.7109375" style="4" customWidth="1"/>
    <col min="14587" max="14587" width="23.42578125" style="4" customWidth="1"/>
    <col min="14588" max="14588" width="16.140625" style="4" customWidth="1"/>
    <col min="14589" max="14836" width="9.140625" style="4"/>
    <col min="14837" max="14837" width="1.140625" style="4" customWidth="1"/>
    <col min="14838" max="14838" width="7.140625" style="4" customWidth="1"/>
    <col min="14839" max="14839" width="5.140625" style="4" customWidth="1"/>
    <col min="14840" max="14840" width="35.5703125" style="4" bestFit="1" customWidth="1"/>
    <col min="14841" max="14841" width="17.85546875" style="4" bestFit="1" customWidth="1"/>
    <col min="14842" max="14842" width="15.7109375" style="4" customWidth="1"/>
    <col min="14843" max="14843" width="23.42578125" style="4" customWidth="1"/>
    <col min="14844" max="14844" width="16.140625" style="4" customWidth="1"/>
    <col min="14845" max="15092" width="9.140625" style="4"/>
    <col min="15093" max="15093" width="1.140625" style="4" customWidth="1"/>
    <col min="15094" max="15094" width="7.140625" style="4" customWidth="1"/>
    <col min="15095" max="15095" width="5.140625" style="4" customWidth="1"/>
    <col min="15096" max="15096" width="35.5703125" style="4" bestFit="1" customWidth="1"/>
    <col min="15097" max="15097" width="17.85546875" style="4" bestFit="1" customWidth="1"/>
    <col min="15098" max="15098" width="15.7109375" style="4" customWidth="1"/>
    <col min="15099" max="15099" width="23.42578125" style="4" customWidth="1"/>
    <col min="15100" max="15100" width="16.140625" style="4" customWidth="1"/>
    <col min="15101" max="15348" width="9.140625" style="4"/>
    <col min="15349" max="15349" width="1.140625" style="4" customWidth="1"/>
    <col min="15350" max="15350" width="7.140625" style="4" customWidth="1"/>
    <col min="15351" max="15351" width="5.140625" style="4" customWidth="1"/>
    <col min="15352" max="15352" width="35.5703125" style="4" bestFit="1" customWidth="1"/>
    <col min="15353" max="15353" width="17.85546875" style="4" bestFit="1" customWidth="1"/>
    <col min="15354" max="15354" width="15.7109375" style="4" customWidth="1"/>
    <col min="15355" max="15355" width="23.42578125" style="4" customWidth="1"/>
    <col min="15356" max="15356" width="16.140625" style="4" customWidth="1"/>
    <col min="15357" max="15604" width="9.140625" style="4"/>
    <col min="15605" max="15605" width="1.140625" style="4" customWidth="1"/>
    <col min="15606" max="15606" width="7.140625" style="4" customWidth="1"/>
    <col min="15607" max="15607" width="5.140625" style="4" customWidth="1"/>
    <col min="15608" max="15608" width="35.5703125" style="4" bestFit="1" customWidth="1"/>
    <col min="15609" max="15609" width="17.85546875" style="4" bestFit="1" customWidth="1"/>
    <col min="15610" max="15610" width="15.7109375" style="4" customWidth="1"/>
    <col min="15611" max="15611" width="23.42578125" style="4" customWidth="1"/>
    <col min="15612" max="15612" width="16.140625" style="4" customWidth="1"/>
    <col min="15613" max="15860" width="9.140625" style="4"/>
    <col min="15861" max="15861" width="1.140625" style="4" customWidth="1"/>
    <col min="15862" max="15862" width="7.140625" style="4" customWidth="1"/>
    <col min="15863" max="15863" width="5.140625" style="4" customWidth="1"/>
    <col min="15864" max="15864" width="35.5703125" style="4" bestFit="1" customWidth="1"/>
    <col min="15865" max="15865" width="17.85546875" style="4" bestFit="1" customWidth="1"/>
    <col min="15866" max="15866" width="15.7109375" style="4" customWidth="1"/>
    <col min="15867" max="15867" width="23.42578125" style="4" customWidth="1"/>
    <col min="15868" max="15868" width="16.140625" style="4" customWidth="1"/>
    <col min="15869" max="16116" width="9.140625" style="4"/>
    <col min="16117" max="16117" width="1.140625" style="4" customWidth="1"/>
    <col min="16118" max="16118" width="7.140625" style="4" customWidth="1"/>
    <col min="16119" max="16119" width="5.140625" style="4" customWidth="1"/>
    <col min="16120" max="16120" width="35.5703125" style="4" bestFit="1" customWidth="1"/>
    <col min="16121" max="16121" width="17.85546875" style="4" bestFit="1" customWidth="1"/>
    <col min="16122" max="16122" width="15.7109375" style="4" customWidth="1"/>
    <col min="16123" max="16123" width="23.42578125" style="4" customWidth="1"/>
    <col min="16124" max="16124" width="16.140625" style="4" customWidth="1"/>
    <col min="16125" max="16384" width="9.140625" style="4"/>
  </cols>
  <sheetData>
    <row r="1" spans="1:8" ht="5.25" customHeight="1" x14ac:dyDescent="0.2">
      <c r="A1" s="2"/>
      <c r="B1" s="2"/>
      <c r="C1" s="3"/>
      <c r="D1" s="2"/>
      <c r="E1" s="2"/>
      <c r="F1" s="2"/>
      <c r="G1" s="2"/>
      <c r="H1" s="2"/>
    </row>
    <row r="2" spans="1:8" x14ac:dyDescent="0.2">
      <c r="A2" s="2"/>
      <c r="B2" s="2"/>
      <c r="C2" s="3"/>
      <c r="D2" s="2"/>
      <c r="E2" s="2"/>
      <c r="F2" s="2"/>
      <c r="G2" s="2"/>
      <c r="H2" s="2"/>
    </row>
    <row r="3" spans="1:8" ht="12.75" customHeight="1" x14ac:dyDescent="0.2">
      <c r="A3" s="2"/>
      <c r="B3" s="2"/>
      <c r="C3" s="3"/>
      <c r="D3" s="2"/>
      <c r="E3" s="146" t="s">
        <v>160</v>
      </c>
      <c r="F3" s="147"/>
      <c r="G3" s="148"/>
      <c r="H3" s="5"/>
    </row>
    <row r="4" spans="1:8" ht="12.75" customHeight="1" x14ac:dyDescent="0.2">
      <c r="A4" s="2"/>
      <c r="B4" s="2"/>
      <c r="C4" s="3"/>
      <c r="D4" s="2"/>
      <c r="E4" s="149"/>
      <c r="F4" s="150"/>
      <c r="G4" s="151"/>
      <c r="H4" s="5"/>
    </row>
    <row r="5" spans="1:8" ht="26.25" customHeight="1" x14ac:dyDescent="0.2">
      <c r="A5" s="2"/>
      <c r="B5" s="2"/>
      <c r="C5" s="3"/>
      <c r="D5" s="2"/>
      <c r="E5" s="149"/>
      <c r="F5" s="150"/>
      <c r="G5" s="151"/>
      <c r="H5" s="5"/>
    </row>
    <row r="6" spans="1:8" ht="12.75" customHeight="1" x14ac:dyDescent="0.2">
      <c r="A6" s="2"/>
      <c r="B6" s="2"/>
      <c r="C6" s="3"/>
      <c r="D6" s="2"/>
      <c r="E6" s="149"/>
      <c r="F6" s="150"/>
      <c r="G6" s="151"/>
      <c r="H6" s="5"/>
    </row>
    <row r="7" spans="1:8" ht="12.75" customHeight="1" x14ac:dyDescent="0.2">
      <c r="A7" s="2"/>
      <c r="B7" s="2"/>
      <c r="C7" s="3"/>
      <c r="D7" s="2"/>
      <c r="E7" s="149"/>
      <c r="F7" s="150"/>
      <c r="G7" s="151"/>
      <c r="H7" s="6"/>
    </row>
    <row r="8" spans="1:8" ht="12.75" customHeight="1" x14ac:dyDescent="0.2">
      <c r="A8" s="2"/>
      <c r="B8" s="2"/>
      <c r="C8" s="3"/>
      <c r="D8" s="2"/>
      <c r="E8" s="149"/>
      <c r="F8" s="150"/>
      <c r="G8" s="151"/>
      <c r="H8" s="6"/>
    </row>
    <row r="9" spans="1:8" ht="12.75" customHeight="1" x14ac:dyDescent="0.2">
      <c r="A9" s="2"/>
      <c r="B9" s="2"/>
      <c r="C9" s="3"/>
      <c r="D9" s="2"/>
      <c r="E9" s="149"/>
      <c r="F9" s="150"/>
      <c r="G9" s="151"/>
      <c r="H9" s="6"/>
    </row>
    <row r="10" spans="1:8" ht="12.75" customHeight="1" x14ac:dyDescent="0.2">
      <c r="A10" s="2"/>
      <c r="B10" s="2"/>
      <c r="C10" s="3"/>
      <c r="D10" s="2"/>
      <c r="E10" s="149"/>
      <c r="F10" s="150"/>
      <c r="G10" s="151"/>
      <c r="H10" s="6"/>
    </row>
    <row r="11" spans="1:8" ht="12.75" customHeight="1" x14ac:dyDescent="0.2">
      <c r="A11" s="2"/>
      <c r="B11" s="2"/>
      <c r="C11" s="3"/>
      <c r="D11" s="2"/>
      <c r="E11" s="149"/>
      <c r="F11" s="150"/>
      <c r="G11" s="151"/>
      <c r="H11" s="6"/>
    </row>
    <row r="12" spans="1:8" ht="12.75" customHeight="1" x14ac:dyDescent="0.2">
      <c r="A12" s="2"/>
      <c r="B12" s="2"/>
      <c r="C12" s="3"/>
      <c r="D12" s="2"/>
      <c r="E12" s="152"/>
      <c r="F12" s="153"/>
      <c r="G12" s="154"/>
      <c r="H12" s="6"/>
    </row>
    <row r="13" spans="1:8" ht="40.5" customHeight="1" x14ac:dyDescent="0.2">
      <c r="A13" s="2"/>
      <c r="B13" s="2"/>
      <c r="C13" s="3"/>
      <c r="D13" s="2"/>
      <c r="E13" s="1"/>
      <c r="F13" s="1"/>
      <c r="G13" s="1"/>
      <c r="H13" s="1"/>
    </row>
    <row r="14" spans="1:8" x14ac:dyDescent="0.2">
      <c r="A14" s="2"/>
      <c r="B14" s="2"/>
      <c r="C14" s="3"/>
      <c r="D14" s="2"/>
      <c r="E14" s="1"/>
      <c r="F14" s="1"/>
      <c r="G14" s="1"/>
      <c r="H14" s="2"/>
    </row>
    <row r="15" spans="1:8" ht="16.5" customHeight="1" x14ac:dyDescent="0.25">
      <c r="A15" s="2"/>
      <c r="B15" s="2"/>
      <c r="C15" s="135"/>
      <c r="D15" s="133"/>
      <c r="E15" s="133"/>
      <c r="F15" s="155"/>
      <c r="G15" s="155"/>
      <c r="H15" s="2"/>
    </row>
    <row r="16" spans="1:8" ht="16.5" customHeight="1" x14ac:dyDescent="0.2">
      <c r="A16" s="2"/>
      <c r="B16" s="2"/>
      <c r="C16" s="129"/>
      <c r="D16" s="134"/>
      <c r="E16" s="134"/>
      <c r="F16" s="156"/>
      <c r="G16" s="156"/>
    </row>
    <row r="17" spans="1:8" ht="16.5" customHeight="1" x14ac:dyDescent="0.2">
      <c r="A17" s="2"/>
      <c r="B17" s="2"/>
      <c r="C17" s="129"/>
      <c r="D17" s="134"/>
      <c r="E17" s="134"/>
      <c r="F17" s="156"/>
      <c r="G17" s="156"/>
    </row>
    <row r="18" spans="1:8" ht="16.5" customHeight="1" x14ac:dyDescent="0.2">
      <c r="A18" s="2"/>
      <c r="B18" s="2"/>
      <c r="C18" s="129"/>
      <c r="D18" s="134"/>
      <c r="E18" s="134"/>
      <c r="F18" s="1"/>
      <c r="G18" s="1"/>
      <c r="H18" s="1"/>
    </row>
    <row r="19" spans="1:8" ht="16.5" customHeight="1" x14ac:dyDescent="0.2">
      <c r="A19" s="2"/>
      <c r="B19" s="2"/>
      <c r="C19" s="130"/>
      <c r="D19" s="131"/>
      <c r="E19" s="132"/>
      <c r="F19" s="1"/>
      <c r="G19" s="1"/>
      <c r="H19" s="1"/>
    </row>
    <row r="20" spans="1:8" ht="15" x14ac:dyDescent="0.2">
      <c r="A20" s="2"/>
      <c r="B20" s="2"/>
      <c r="C20" s="141" t="s">
        <v>9</v>
      </c>
      <c r="D20" s="141"/>
      <c r="E20" s="2"/>
      <c r="F20" s="2"/>
      <c r="G20" s="2"/>
      <c r="H20" s="2"/>
    </row>
    <row r="21" spans="1:8" ht="20.25" customHeight="1" x14ac:dyDescent="0.2">
      <c r="A21" s="2"/>
      <c r="B21" s="2"/>
      <c r="C21" s="142" t="s">
        <v>49</v>
      </c>
      <c r="D21" s="142"/>
      <c r="E21" s="142"/>
      <c r="F21" s="142"/>
      <c r="G21" s="142"/>
      <c r="H21" s="7"/>
    </row>
    <row r="22" spans="1:8" ht="27" customHeight="1" x14ac:dyDescent="0.2">
      <c r="A22" s="8"/>
      <c r="B22" s="8"/>
      <c r="C22" s="143" t="s">
        <v>50</v>
      </c>
      <c r="D22" s="143"/>
      <c r="E22" s="143"/>
      <c r="F22" s="143"/>
      <c r="G22" s="143"/>
      <c r="H22" s="9"/>
    </row>
    <row r="23" spans="1:8" ht="25.5" x14ac:dyDescent="0.2">
      <c r="A23" s="8"/>
      <c r="B23" s="8"/>
      <c r="C23" s="10" t="s">
        <v>10</v>
      </c>
      <c r="D23" s="11" t="s">
        <v>0</v>
      </c>
      <c r="E23" s="11" t="s">
        <v>11</v>
      </c>
      <c r="F23" s="11" t="s">
        <v>12</v>
      </c>
      <c r="G23" s="11" t="s">
        <v>13</v>
      </c>
      <c r="H23" s="12"/>
    </row>
    <row r="24" spans="1:8" x14ac:dyDescent="0.2">
      <c r="A24" s="8"/>
      <c r="B24" s="8"/>
      <c r="C24" s="10"/>
      <c r="D24" s="11" t="s">
        <v>68</v>
      </c>
      <c r="E24" s="11"/>
      <c r="F24" s="11"/>
      <c r="G24" s="11"/>
      <c r="H24" s="12"/>
    </row>
    <row r="25" spans="1:8" ht="18.75" customHeight="1" x14ac:dyDescent="0.2">
      <c r="A25" s="8"/>
      <c r="B25" s="8"/>
      <c r="C25" s="13" t="s">
        <v>1</v>
      </c>
      <c r="D25" s="14" t="s">
        <v>45</v>
      </c>
      <c r="E25" s="15">
        <f>'ORVOSI Hőszigetelés'!H6+'ORVOSI Hőszigetelés'!H7</f>
        <v>0</v>
      </c>
      <c r="F25" s="15">
        <f>'ORVOSI Hőszigetelés'!I6+'ORVOSI Hőszigetelés'!I7</f>
        <v>0</v>
      </c>
      <c r="G25" s="15">
        <f>E25+F25</f>
        <v>0</v>
      </c>
      <c r="H25" s="16"/>
    </row>
    <row r="26" spans="1:8" ht="18.75" customHeight="1" x14ac:dyDescent="0.2">
      <c r="A26" s="8"/>
      <c r="B26" s="8"/>
      <c r="C26" s="13" t="s">
        <v>2</v>
      </c>
      <c r="D26" s="14" t="s">
        <v>34</v>
      </c>
      <c r="E26" s="15">
        <f>'ORVOSI Hőszigetelés'!H9</f>
        <v>0</v>
      </c>
      <c r="F26" s="15">
        <f>'ORVOSI Hőszigetelés'!I9</f>
        <v>0</v>
      </c>
      <c r="G26" s="15">
        <f>E26+F26</f>
        <v>0</v>
      </c>
      <c r="H26" s="16"/>
    </row>
    <row r="27" spans="1:8" ht="18.75" customHeight="1" x14ac:dyDescent="0.2">
      <c r="A27" s="8"/>
      <c r="B27" s="8"/>
      <c r="C27" s="13" t="s">
        <v>3</v>
      </c>
      <c r="D27" s="14" t="s">
        <v>46</v>
      </c>
      <c r="E27" s="15">
        <f>'ORVOSI Hőszigetelés'!H8</f>
        <v>0</v>
      </c>
      <c r="F27" s="15">
        <f>'ORVOSI Hőszigetelés'!I8</f>
        <v>0</v>
      </c>
      <c r="G27" s="15">
        <f t="shared" ref="G27:G28" si="0">E27+F27</f>
        <v>0</v>
      </c>
      <c r="H27" s="16"/>
    </row>
    <row r="28" spans="1:8" s="19" customFormat="1" ht="21" customHeight="1" x14ac:dyDescent="0.2">
      <c r="A28" s="17"/>
      <c r="B28" s="17"/>
      <c r="C28" s="13" t="s">
        <v>4</v>
      </c>
      <c r="D28" s="18" t="s">
        <v>106</v>
      </c>
      <c r="E28" s="15">
        <f>'ORVOSI Burkolás + szaniter '!H60</f>
        <v>0</v>
      </c>
      <c r="F28" s="15">
        <f>'ORVOSI Burkolás + szaniter '!I60</f>
        <v>0</v>
      </c>
      <c r="G28" s="15">
        <f t="shared" si="0"/>
        <v>0</v>
      </c>
      <c r="H28" s="16"/>
    </row>
    <row r="29" spans="1:8" s="19" customFormat="1" ht="21" customHeight="1" x14ac:dyDescent="0.2">
      <c r="A29" s="17"/>
      <c r="B29" s="17"/>
      <c r="C29" s="20" t="s">
        <v>14</v>
      </c>
      <c r="D29" s="20"/>
      <c r="E29" s="21">
        <f>SUM(E25:E28)</f>
        <v>0</v>
      </c>
      <c r="F29" s="21">
        <f>SUM(F25:F28)</f>
        <v>0</v>
      </c>
      <c r="G29" s="21">
        <f>SUM(G25:G28)</f>
        <v>0</v>
      </c>
      <c r="H29" s="22"/>
    </row>
    <row r="30" spans="1:8" s="19" customFormat="1" ht="21" customHeight="1" x14ac:dyDescent="0.2">
      <c r="A30" s="17"/>
      <c r="B30" s="17"/>
      <c r="C30" s="13"/>
      <c r="D30" s="11" t="s">
        <v>69</v>
      </c>
      <c r="E30" s="89"/>
      <c r="F30" s="89"/>
      <c r="G30" s="89"/>
      <c r="H30" s="16"/>
    </row>
    <row r="31" spans="1:8" ht="18.75" customHeight="1" x14ac:dyDescent="0.2">
      <c r="A31" s="8"/>
      <c r="B31" s="8"/>
      <c r="C31" s="13" t="s">
        <v>1</v>
      </c>
      <c r="D31" s="14" t="s">
        <v>45</v>
      </c>
      <c r="E31" s="15">
        <f>'Hőszigetelés LAKÁS'!H6+'Hőszigetelés LAKÁS'!H7</f>
        <v>0</v>
      </c>
      <c r="F31" s="15">
        <f>'Hőszigetelés LAKÁS'!I6+'Hőszigetelés LAKÁS'!I7</f>
        <v>0</v>
      </c>
      <c r="G31" s="15">
        <f>E31+F31</f>
        <v>0</v>
      </c>
      <c r="H31" s="16"/>
    </row>
    <row r="32" spans="1:8" ht="18.75" customHeight="1" x14ac:dyDescent="0.2">
      <c r="A32" s="8"/>
      <c r="B32" s="8"/>
      <c r="C32" s="13" t="s">
        <v>2</v>
      </c>
      <c r="D32" s="14" t="s">
        <v>34</v>
      </c>
      <c r="E32" s="15">
        <f>'Hőszigetelés LAKÁS'!H9</f>
        <v>0</v>
      </c>
      <c r="F32" s="15">
        <f>'Hőszigetelés LAKÁS'!I9</f>
        <v>0</v>
      </c>
      <c r="G32" s="15">
        <f>E32+F32</f>
        <v>0</v>
      </c>
      <c r="H32" s="16"/>
    </row>
    <row r="33" spans="1:8" ht="18.75" customHeight="1" x14ac:dyDescent="0.2">
      <c r="A33" s="8"/>
      <c r="B33" s="8"/>
      <c r="C33" s="13" t="s">
        <v>3</v>
      </c>
      <c r="D33" s="14" t="s">
        <v>46</v>
      </c>
      <c r="E33" s="15">
        <f>'Hőszigetelés LAKÁS'!H8</f>
        <v>0</v>
      </c>
      <c r="F33" s="15">
        <f>'Hőszigetelés LAKÁS'!I8</f>
        <v>0</v>
      </c>
      <c r="G33" s="15">
        <f t="shared" ref="G33" si="1">E33+F33</f>
        <v>0</v>
      </c>
      <c r="H33" s="16"/>
    </row>
    <row r="34" spans="1:8" s="19" customFormat="1" ht="21" customHeight="1" x14ac:dyDescent="0.2">
      <c r="A34" s="17"/>
      <c r="B34" s="17"/>
      <c r="C34" s="20" t="s">
        <v>14</v>
      </c>
      <c r="D34" s="20"/>
      <c r="E34" s="21">
        <f>SUM(E31:E33)</f>
        <v>0</v>
      </c>
      <c r="F34" s="21">
        <f>SUM(F31:F33)</f>
        <v>0</v>
      </c>
      <c r="G34" s="21">
        <f>SUM(G31:G33)</f>
        <v>0</v>
      </c>
      <c r="H34" s="22"/>
    </row>
    <row r="35" spans="1:8" x14ac:dyDescent="0.2">
      <c r="A35" s="8"/>
      <c r="B35" s="8"/>
      <c r="H35" s="24"/>
    </row>
    <row r="36" spans="1:8" ht="15.75" customHeight="1" x14ac:dyDescent="0.2">
      <c r="A36" s="8"/>
      <c r="B36" s="8"/>
      <c r="D36" s="25" t="s">
        <v>15</v>
      </c>
      <c r="E36" s="26"/>
      <c r="G36" s="27">
        <f>G34+G29</f>
        <v>0</v>
      </c>
      <c r="H36" s="24"/>
    </row>
    <row r="37" spans="1:8" ht="15.75" customHeight="1" x14ac:dyDescent="0.2">
      <c r="A37" s="8"/>
      <c r="B37" s="8"/>
      <c r="D37" s="25" t="s">
        <v>7</v>
      </c>
      <c r="E37" s="28">
        <v>0.27</v>
      </c>
      <c r="G37" s="29">
        <f>ROUND(G36*E37,0)</f>
        <v>0</v>
      </c>
      <c r="H37" s="24"/>
    </row>
    <row r="38" spans="1:8" ht="15.75" customHeight="1" x14ac:dyDescent="0.2">
      <c r="A38" s="8"/>
      <c r="B38" s="8"/>
      <c r="C38" s="30"/>
      <c r="D38" s="31" t="s">
        <v>16</v>
      </c>
      <c r="E38" s="30"/>
      <c r="F38" s="30"/>
      <c r="G38" s="32">
        <f>ROUND(G37+G36,0)</f>
        <v>0</v>
      </c>
      <c r="H38" s="24"/>
    </row>
    <row r="39" spans="1:8" x14ac:dyDescent="0.2">
      <c r="A39" s="8"/>
      <c r="B39" s="8"/>
      <c r="H39" s="24"/>
    </row>
    <row r="40" spans="1:8" x14ac:dyDescent="0.2">
      <c r="A40" s="8"/>
      <c r="B40" s="8"/>
      <c r="H40" s="24"/>
    </row>
    <row r="41" spans="1:8" x14ac:dyDescent="0.2">
      <c r="A41" s="8"/>
      <c r="B41" s="8"/>
      <c r="H41" s="24"/>
    </row>
    <row r="42" spans="1:8" x14ac:dyDescent="0.2">
      <c r="A42" s="8"/>
      <c r="B42" s="8"/>
      <c r="H42" s="24"/>
    </row>
    <row r="43" spans="1:8" x14ac:dyDescent="0.2">
      <c r="A43" s="8"/>
      <c r="B43" s="8"/>
      <c r="C43" s="128"/>
      <c r="D43" s="128"/>
      <c r="E43" s="128"/>
      <c r="F43" s="128"/>
      <c r="G43" s="128"/>
      <c r="H43" s="24"/>
    </row>
    <row r="44" spans="1:8" ht="15" x14ac:dyDescent="0.2">
      <c r="A44" s="8"/>
      <c r="B44" s="8"/>
      <c r="C44" s="128"/>
      <c r="D44" s="128"/>
      <c r="E44" s="128"/>
      <c r="F44" s="136"/>
      <c r="G44" s="136"/>
      <c r="H44" s="137"/>
    </row>
    <row r="45" spans="1:8" ht="15" x14ac:dyDescent="0.2">
      <c r="A45" s="8"/>
      <c r="B45" s="8"/>
      <c r="F45" s="136"/>
      <c r="G45" s="136"/>
      <c r="H45" s="137"/>
    </row>
    <row r="46" spans="1:8" ht="15" x14ac:dyDescent="0.2">
      <c r="A46" s="8"/>
      <c r="B46" s="8"/>
      <c r="F46" s="138"/>
      <c r="H46" s="137"/>
    </row>
    <row r="47" spans="1:8" ht="18.75" customHeight="1" x14ac:dyDescent="0.2">
      <c r="A47" s="8"/>
      <c r="B47" s="8"/>
      <c r="F47" s="139"/>
      <c r="G47" s="128"/>
      <c r="H47" s="140"/>
    </row>
    <row r="48" spans="1:8" s="34" customFormat="1" ht="15" customHeight="1" x14ac:dyDescent="0.2">
      <c r="A48" s="33"/>
      <c r="B48" s="8"/>
      <c r="C48" s="23"/>
      <c r="D48" s="4"/>
      <c r="E48" s="4"/>
      <c r="F48" s="4"/>
      <c r="G48" s="4"/>
      <c r="H48" s="24"/>
    </row>
    <row r="49" spans="1:8" x14ac:dyDescent="0.2">
      <c r="A49" s="2"/>
      <c r="B49" s="2"/>
      <c r="C49" s="144"/>
      <c r="D49" s="145"/>
      <c r="E49" s="2"/>
      <c r="F49" s="2"/>
      <c r="G49" s="2"/>
      <c r="H49" s="2"/>
    </row>
    <row r="50" spans="1:8" x14ac:dyDescent="0.2">
      <c r="A50" s="2"/>
      <c r="B50" s="2"/>
      <c r="C50" s="3"/>
      <c r="D50" s="2"/>
      <c r="E50" s="2"/>
      <c r="F50" s="2"/>
      <c r="G50" s="2"/>
      <c r="H50" s="2"/>
    </row>
    <row r="51" spans="1:8" x14ac:dyDescent="0.2">
      <c r="A51" s="2"/>
      <c r="B51" s="2"/>
      <c r="C51" s="3"/>
      <c r="D51" s="2"/>
      <c r="E51" s="2"/>
      <c r="F51" s="2"/>
      <c r="G51" s="2"/>
      <c r="H51" s="2"/>
    </row>
    <row r="52" spans="1:8" x14ac:dyDescent="0.2">
      <c r="A52" s="2"/>
      <c r="B52" s="2"/>
      <c r="C52" s="3"/>
      <c r="D52" s="2"/>
      <c r="E52" s="2"/>
      <c r="F52" s="2"/>
      <c r="G52" s="2"/>
      <c r="H52" s="2"/>
    </row>
    <row r="53" spans="1:8" ht="15.75" x14ac:dyDescent="0.25">
      <c r="A53" s="2"/>
      <c r="B53" s="2"/>
      <c r="C53" s="3"/>
      <c r="D53" s="35"/>
      <c r="E53" s="2"/>
      <c r="F53" s="36"/>
      <c r="G53" s="37"/>
    </row>
    <row r="54" spans="1:8" x14ac:dyDescent="0.2">
      <c r="A54" s="2"/>
      <c r="B54" s="2"/>
      <c r="C54" s="3"/>
      <c r="D54" s="38"/>
      <c r="E54" s="2"/>
      <c r="F54" s="2"/>
      <c r="G54" s="2"/>
      <c r="H54" s="2"/>
    </row>
    <row r="55" spans="1:8" x14ac:dyDescent="0.2">
      <c r="A55" s="2"/>
      <c r="B55" s="2"/>
      <c r="C55" s="3"/>
      <c r="D55" s="2"/>
      <c r="E55" s="2"/>
      <c r="F55" s="2"/>
      <c r="G55" s="2"/>
      <c r="H55" s="2"/>
    </row>
  </sheetData>
  <mergeCells count="8">
    <mergeCell ref="C20:D20"/>
    <mergeCell ref="C21:G21"/>
    <mergeCell ref="C22:G22"/>
    <mergeCell ref="C49:D49"/>
    <mergeCell ref="E3:G12"/>
    <mergeCell ref="F15:G15"/>
    <mergeCell ref="F16:G16"/>
    <mergeCell ref="F17:G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headerFooter>
    <oddHeader xml:space="preserve">&amp;L
</oddHead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view="pageBreakPreview" zoomScaleNormal="100" zoomScaleSheetLayoutView="100" workbookViewId="0">
      <selection activeCell="L6" sqref="L6"/>
    </sheetView>
  </sheetViews>
  <sheetFormatPr defaultRowHeight="12.75" x14ac:dyDescent="0.2"/>
  <cols>
    <col min="1" max="1" width="9.140625" style="65"/>
    <col min="2" max="2" width="18.42578125" style="65" customWidth="1"/>
    <col min="3" max="3" width="45.28515625" style="65" customWidth="1"/>
    <col min="4" max="5" width="9.140625" style="65"/>
    <col min="6" max="6" width="10.5703125" style="65" bestFit="1" customWidth="1"/>
    <col min="7" max="7" width="12.42578125" style="65" bestFit="1" customWidth="1"/>
    <col min="8" max="9" width="11.5703125" style="65" customWidth="1"/>
    <col min="10" max="16384" width="9.140625" style="65"/>
  </cols>
  <sheetData>
    <row r="1" spans="1:9" ht="25.5" x14ac:dyDescent="0.2">
      <c r="A1" s="59" t="s">
        <v>10</v>
      </c>
      <c r="B1" s="59" t="s">
        <v>122</v>
      </c>
      <c r="C1" s="59" t="s">
        <v>51</v>
      </c>
      <c r="D1" s="59" t="s">
        <v>52</v>
      </c>
      <c r="E1" s="59" t="s">
        <v>53</v>
      </c>
      <c r="F1" s="59" t="s">
        <v>54</v>
      </c>
      <c r="G1" s="59" t="s">
        <v>55</v>
      </c>
      <c r="H1" s="59" t="s">
        <v>20</v>
      </c>
      <c r="I1" s="59" t="s">
        <v>26</v>
      </c>
    </row>
    <row r="2" spans="1:9" ht="21" customHeight="1" x14ac:dyDescent="0.2">
      <c r="A2" s="157" t="s">
        <v>107</v>
      </c>
      <c r="B2" s="158"/>
      <c r="C2" s="159"/>
      <c r="D2" s="62"/>
      <c r="E2" s="62"/>
      <c r="F2" s="62"/>
      <c r="G2" s="62"/>
      <c r="H2" s="62"/>
      <c r="I2" s="62"/>
    </row>
    <row r="3" spans="1:9" s="124" customFormat="1" ht="38.25" x14ac:dyDescent="0.2">
      <c r="A3" s="121">
        <v>1</v>
      </c>
      <c r="B3" s="121" t="s">
        <v>144</v>
      </c>
      <c r="C3" s="121" t="s">
        <v>71</v>
      </c>
      <c r="D3" s="122">
        <f>380.25*1.15</f>
        <v>437.28749999999997</v>
      </c>
      <c r="E3" s="121" t="s">
        <v>22</v>
      </c>
      <c r="F3" s="123"/>
      <c r="G3" s="123"/>
      <c r="H3" s="123">
        <f>ROUND(F3*D3,-2)</f>
        <v>0</v>
      </c>
      <c r="I3" s="123">
        <f>ROUND(G3*D3,-2)</f>
        <v>0</v>
      </c>
    </row>
    <row r="4" spans="1:9" s="124" customFormat="1" ht="51" x14ac:dyDescent="0.2">
      <c r="A4" s="121">
        <v>2</v>
      </c>
      <c r="B4" s="121" t="s">
        <v>145</v>
      </c>
      <c r="C4" s="121" t="s">
        <v>72</v>
      </c>
      <c r="D4" s="122">
        <f>D3</f>
        <v>437.28749999999997</v>
      </c>
      <c r="E4" s="121" t="s">
        <v>22</v>
      </c>
      <c r="F4" s="123"/>
      <c r="G4" s="123"/>
      <c r="H4" s="123">
        <f t="shared" ref="H4:H14" si="0">ROUND(F4*D4,-2)</f>
        <v>0</v>
      </c>
      <c r="I4" s="123">
        <f t="shared" ref="I4:I14" si="1">ROUND(G4*D4,-2)</f>
        <v>0</v>
      </c>
    </row>
    <row r="5" spans="1:9" s="124" customFormat="1" ht="63.75" x14ac:dyDescent="0.2">
      <c r="A5" s="121">
        <v>3</v>
      </c>
      <c r="B5" s="121" t="s">
        <v>145</v>
      </c>
      <c r="C5" s="121" t="s">
        <v>73</v>
      </c>
      <c r="D5" s="122">
        <f t="shared" ref="D5:D7" si="2">D4</f>
        <v>437.28749999999997</v>
      </c>
      <c r="E5" s="121" t="s">
        <v>22</v>
      </c>
      <c r="F5" s="123"/>
      <c r="G5" s="123"/>
      <c r="H5" s="123">
        <f t="shared" si="0"/>
        <v>0</v>
      </c>
      <c r="I5" s="123">
        <f t="shared" si="1"/>
        <v>0</v>
      </c>
    </row>
    <row r="6" spans="1:9" s="124" customFormat="1" ht="51" x14ac:dyDescent="0.2">
      <c r="A6" s="121">
        <v>4</v>
      </c>
      <c r="B6" s="121" t="s">
        <v>146</v>
      </c>
      <c r="C6" s="121" t="s">
        <v>74</v>
      </c>
      <c r="D6" s="122">
        <f t="shared" si="2"/>
        <v>437.28749999999997</v>
      </c>
      <c r="E6" s="121" t="s">
        <v>22</v>
      </c>
      <c r="F6" s="123"/>
      <c r="G6" s="123"/>
      <c r="H6" s="123">
        <f t="shared" si="0"/>
        <v>0</v>
      </c>
      <c r="I6" s="123">
        <f t="shared" si="1"/>
        <v>0</v>
      </c>
    </row>
    <row r="7" spans="1:9" s="124" customFormat="1" ht="76.5" x14ac:dyDescent="0.2">
      <c r="A7" s="121">
        <v>5</v>
      </c>
      <c r="B7" s="121" t="s">
        <v>147</v>
      </c>
      <c r="C7" s="121" t="s">
        <v>75</v>
      </c>
      <c r="D7" s="122">
        <f t="shared" si="2"/>
        <v>437.28749999999997</v>
      </c>
      <c r="E7" s="121" t="s">
        <v>22</v>
      </c>
      <c r="F7" s="123"/>
      <c r="G7" s="123"/>
      <c r="H7" s="123">
        <f t="shared" si="0"/>
        <v>0</v>
      </c>
      <c r="I7" s="123">
        <f t="shared" si="1"/>
        <v>0</v>
      </c>
    </row>
    <row r="8" spans="1:9" s="124" customFormat="1" ht="76.5" x14ac:dyDescent="0.2">
      <c r="A8" s="121">
        <v>6</v>
      </c>
      <c r="B8" s="121" t="s">
        <v>148</v>
      </c>
      <c r="C8" s="121" t="s">
        <v>76</v>
      </c>
      <c r="D8" s="122">
        <f>D9</f>
        <v>664.99000000000012</v>
      </c>
      <c r="E8" s="121" t="s">
        <v>19</v>
      </c>
      <c r="F8" s="123"/>
      <c r="G8" s="123"/>
      <c r="H8" s="123">
        <f t="shared" si="0"/>
        <v>0</v>
      </c>
      <c r="I8" s="123">
        <f t="shared" si="1"/>
        <v>0</v>
      </c>
    </row>
    <row r="9" spans="1:9" s="124" customFormat="1" ht="38.25" x14ac:dyDescent="0.2">
      <c r="A9" s="121">
        <v>7</v>
      </c>
      <c r="B9" s="121" t="s">
        <v>149</v>
      </c>
      <c r="C9" s="125" t="s">
        <v>108</v>
      </c>
      <c r="D9" s="122">
        <v>664.99000000000012</v>
      </c>
      <c r="E9" s="121" t="s">
        <v>19</v>
      </c>
      <c r="F9" s="123"/>
      <c r="G9" s="123"/>
      <c r="H9" s="123">
        <f t="shared" si="0"/>
        <v>0</v>
      </c>
      <c r="I9" s="123">
        <f t="shared" si="1"/>
        <v>0</v>
      </c>
    </row>
    <row r="10" spans="1:9" s="124" customFormat="1" ht="25.5" x14ac:dyDescent="0.2">
      <c r="A10" s="121">
        <v>8</v>
      </c>
      <c r="B10" s="121" t="s">
        <v>150</v>
      </c>
      <c r="C10" s="121" t="s">
        <v>77</v>
      </c>
      <c r="D10" s="121">
        <v>2</v>
      </c>
      <c r="E10" s="121" t="s">
        <v>17</v>
      </c>
      <c r="F10" s="123"/>
      <c r="G10" s="123"/>
      <c r="H10" s="123">
        <f t="shared" si="0"/>
        <v>0</v>
      </c>
      <c r="I10" s="123">
        <f t="shared" si="1"/>
        <v>0</v>
      </c>
    </row>
    <row r="11" spans="1:9" s="124" customFormat="1" ht="76.5" x14ac:dyDescent="0.2">
      <c r="A11" s="121">
        <v>9</v>
      </c>
      <c r="B11" s="121" t="s">
        <v>152</v>
      </c>
      <c r="C11" s="121" t="s">
        <v>109</v>
      </c>
      <c r="D11" s="122">
        <v>726.32400000000007</v>
      </c>
      <c r="E11" s="121" t="s">
        <v>22</v>
      </c>
      <c r="F11" s="123"/>
      <c r="G11" s="123"/>
      <c r="H11" s="123">
        <f t="shared" si="0"/>
        <v>0</v>
      </c>
      <c r="I11" s="123">
        <f t="shared" si="1"/>
        <v>0</v>
      </c>
    </row>
    <row r="12" spans="1:9" s="124" customFormat="1" ht="63.75" x14ac:dyDescent="0.2">
      <c r="A12" s="121">
        <v>10</v>
      </c>
      <c r="B12" s="121" t="s">
        <v>151</v>
      </c>
      <c r="C12" s="121" t="s">
        <v>112</v>
      </c>
      <c r="D12" s="122">
        <f>D11</f>
        <v>726.32400000000007</v>
      </c>
      <c r="E12" s="121" t="s">
        <v>22</v>
      </c>
      <c r="F12" s="123"/>
      <c r="G12" s="123"/>
      <c r="H12" s="123">
        <f t="shared" si="0"/>
        <v>0</v>
      </c>
      <c r="I12" s="123">
        <f t="shared" si="1"/>
        <v>0</v>
      </c>
    </row>
    <row r="13" spans="1:9" s="124" customFormat="1" ht="76.5" x14ac:dyDescent="0.2">
      <c r="A13" s="121">
        <v>11</v>
      </c>
      <c r="B13" s="121" t="s">
        <v>153</v>
      </c>
      <c r="C13" s="121" t="s">
        <v>110</v>
      </c>
      <c r="D13" s="122">
        <v>445.3900000000001</v>
      </c>
      <c r="E13" s="121" t="s">
        <v>22</v>
      </c>
      <c r="F13" s="123"/>
      <c r="G13" s="123"/>
      <c r="H13" s="123">
        <f t="shared" si="0"/>
        <v>0</v>
      </c>
      <c r="I13" s="123">
        <f t="shared" si="1"/>
        <v>0</v>
      </c>
    </row>
    <row r="14" spans="1:9" s="124" customFormat="1" ht="63.75" x14ac:dyDescent="0.2">
      <c r="A14" s="121">
        <v>12</v>
      </c>
      <c r="B14" s="121" t="s">
        <v>154</v>
      </c>
      <c r="C14" s="121" t="s">
        <v>111</v>
      </c>
      <c r="D14" s="122">
        <f>D13</f>
        <v>445.3900000000001</v>
      </c>
      <c r="E14" s="121" t="s">
        <v>22</v>
      </c>
      <c r="F14" s="123"/>
      <c r="G14" s="123"/>
      <c r="H14" s="123">
        <f t="shared" si="0"/>
        <v>0</v>
      </c>
      <c r="I14" s="123">
        <f t="shared" si="1"/>
        <v>0</v>
      </c>
    </row>
    <row r="15" spans="1:9" s="83" customFormat="1" ht="24.95" customHeight="1" x14ac:dyDescent="0.25">
      <c r="A15" s="160" t="s">
        <v>56</v>
      </c>
      <c r="B15" s="160"/>
      <c r="C15" s="160"/>
      <c r="D15" s="160"/>
      <c r="E15" s="160"/>
      <c r="F15" s="160"/>
      <c r="G15" s="161"/>
      <c r="H15" s="82">
        <f>SUM(H3:H14)</f>
        <v>0</v>
      </c>
      <c r="I15" s="82">
        <f>SUM(I3:I14)</f>
        <v>0</v>
      </c>
    </row>
    <row r="16" spans="1:9" s="98" customFormat="1" ht="24.95" customHeight="1" x14ac:dyDescent="0.25">
      <c r="A16" s="96"/>
      <c r="B16" s="96"/>
      <c r="C16" s="96"/>
      <c r="D16" s="96"/>
      <c r="E16" s="96"/>
      <c r="F16" s="96"/>
      <c r="G16" s="97"/>
      <c r="H16" s="163">
        <f>H15+I15</f>
        <v>0</v>
      </c>
      <c r="I16" s="164"/>
    </row>
    <row r="17" spans="1:9" ht="23.25" customHeight="1" x14ac:dyDescent="0.2">
      <c r="A17" s="157" t="s">
        <v>65</v>
      </c>
      <c r="B17" s="158"/>
      <c r="C17" s="159"/>
      <c r="D17" s="60"/>
      <c r="E17" s="60"/>
      <c r="F17" s="61"/>
      <c r="G17" s="61"/>
      <c r="H17" s="61"/>
      <c r="I17" s="61"/>
    </row>
    <row r="18" spans="1:9" ht="76.5" x14ac:dyDescent="0.2">
      <c r="A18" s="60">
        <v>1</v>
      </c>
      <c r="B18" s="60" t="s">
        <v>125</v>
      </c>
      <c r="C18" s="60" t="s">
        <v>78</v>
      </c>
      <c r="D18" s="76">
        <f>(1.1+2.2+2.2)*3.1*1.1</f>
        <v>18.755000000000003</v>
      </c>
      <c r="E18" s="60" t="s">
        <v>22</v>
      </c>
      <c r="F18" s="61"/>
      <c r="G18" s="61"/>
      <c r="H18" s="61">
        <f>ROUND(F18*D18,-2)</f>
        <v>0</v>
      </c>
      <c r="I18" s="61">
        <f>ROUND(G18*D18,-2)</f>
        <v>0</v>
      </c>
    </row>
    <row r="19" spans="1:9" ht="102" x14ac:dyDescent="0.2">
      <c r="A19" s="60">
        <v>2</v>
      </c>
      <c r="B19" s="60" t="s">
        <v>142</v>
      </c>
      <c r="C19" s="71" t="s">
        <v>98</v>
      </c>
      <c r="D19" s="77">
        <f>4.5*1.15</f>
        <v>5.1749999999999998</v>
      </c>
      <c r="E19" s="64" t="s">
        <v>22</v>
      </c>
      <c r="F19" s="61"/>
      <c r="G19" s="61"/>
      <c r="H19" s="61">
        <f t="shared" ref="H19:H38" si="3">ROUND(F19*D19,-2)</f>
        <v>0</v>
      </c>
      <c r="I19" s="61">
        <f t="shared" ref="I19:I38" si="4">ROUND(G19*D19,-2)</f>
        <v>0</v>
      </c>
    </row>
    <row r="20" spans="1:9" ht="38.25" x14ac:dyDescent="0.2">
      <c r="A20" s="60">
        <v>3</v>
      </c>
      <c r="B20" s="60" t="s">
        <v>124</v>
      </c>
      <c r="C20" s="60" t="s">
        <v>79</v>
      </c>
      <c r="D20" s="60">
        <v>1</v>
      </c>
      <c r="E20" s="60" t="s">
        <v>17</v>
      </c>
      <c r="F20" s="61"/>
      <c r="G20" s="61"/>
      <c r="H20" s="61">
        <f t="shared" si="3"/>
        <v>0</v>
      </c>
      <c r="I20" s="61">
        <f t="shared" si="4"/>
        <v>0</v>
      </c>
    </row>
    <row r="21" spans="1:9" ht="76.5" x14ac:dyDescent="0.2">
      <c r="A21" s="60">
        <v>4</v>
      </c>
      <c r="B21" s="60" t="s">
        <v>128</v>
      </c>
      <c r="C21" s="71" t="s">
        <v>82</v>
      </c>
      <c r="D21" s="60">
        <v>1</v>
      </c>
      <c r="E21" s="60" t="s">
        <v>17</v>
      </c>
      <c r="F21" s="61"/>
      <c r="G21" s="61"/>
      <c r="H21" s="61">
        <f t="shared" si="3"/>
        <v>0</v>
      </c>
      <c r="I21" s="61">
        <f t="shared" si="4"/>
        <v>0</v>
      </c>
    </row>
    <row r="22" spans="1:9" ht="63.75" x14ac:dyDescent="0.2">
      <c r="A22" s="60">
        <v>5</v>
      </c>
      <c r="B22" s="60" t="s">
        <v>126</v>
      </c>
      <c r="C22" s="60" t="s">
        <v>80</v>
      </c>
      <c r="D22" s="76">
        <f>D18+(1.1*3.1)</f>
        <v>22.165000000000003</v>
      </c>
      <c r="E22" s="60" t="s">
        <v>22</v>
      </c>
      <c r="F22" s="61"/>
      <c r="G22" s="61"/>
      <c r="H22" s="61">
        <f t="shared" si="3"/>
        <v>0</v>
      </c>
      <c r="I22" s="61">
        <f t="shared" si="4"/>
        <v>0</v>
      </c>
    </row>
    <row r="23" spans="1:9" ht="51" x14ac:dyDescent="0.2">
      <c r="A23" s="60">
        <v>6</v>
      </c>
      <c r="B23" s="60" t="s">
        <v>127</v>
      </c>
      <c r="C23" s="60" t="s">
        <v>81</v>
      </c>
      <c r="D23" s="76">
        <f>D22</f>
        <v>22.165000000000003</v>
      </c>
      <c r="E23" s="60" t="s">
        <v>22</v>
      </c>
      <c r="F23" s="61"/>
      <c r="G23" s="61"/>
      <c r="H23" s="61">
        <f t="shared" si="3"/>
        <v>0</v>
      </c>
      <c r="I23" s="61">
        <f t="shared" si="4"/>
        <v>0</v>
      </c>
    </row>
    <row r="24" spans="1:9" ht="38.25" x14ac:dyDescent="0.2">
      <c r="A24" s="60">
        <v>7</v>
      </c>
      <c r="B24" s="60" t="s">
        <v>129</v>
      </c>
      <c r="C24" s="120" t="s">
        <v>83</v>
      </c>
      <c r="D24" s="63">
        <v>1</v>
      </c>
      <c r="E24" s="64" t="s">
        <v>17</v>
      </c>
      <c r="F24" s="61"/>
      <c r="G24" s="61"/>
      <c r="H24" s="61">
        <f t="shared" si="3"/>
        <v>0</v>
      </c>
      <c r="I24" s="61">
        <f t="shared" si="4"/>
        <v>0</v>
      </c>
    </row>
    <row r="25" spans="1:9" ht="51" x14ac:dyDescent="0.2">
      <c r="A25" s="60">
        <v>10</v>
      </c>
      <c r="B25" s="60" t="s">
        <v>132</v>
      </c>
      <c r="C25" s="120" t="s">
        <v>84</v>
      </c>
      <c r="D25" s="63">
        <v>1</v>
      </c>
      <c r="E25" s="64" t="s">
        <v>17</v>
      </c>
      <c r="F25" s="61"/>
      <c r="G25" s="61"/>
      <c r="H25" s="61">
        <f t="shared" si="3"/>
        <v>0</v>
      </c>
      <c r="I25" s="61">
        <f t="shared" si="4"/>
        <v>0</v>
      </c>
    </row>
    <row r="26" spans="1:9" ht="51" x14ac:dyDescent="0.2">
      <c r="A26" s="60">
        <v>11</v>
      </c>
      <c r="B26" s="60" t="s">
        <v>131</v>
      </c>
      <c r="C26" s="120" t="s">
        <v>85</v>
      </c>
      <c r="D26" s="63">
        <v>1</v>
      </c>
      <c r="E26" s="64" t="s">
        <v>17</v>
      </c>
      <c r="F26" s="61"/>
      <c r="G26" s="61"/>
      <c r="H26" s="61">
        <f t="shared" si="3"/>
        <v>0</v>
      </c>
      <c r="I26" s="61">
        <f t="shared" si="4"/>
        <v>0</v>
      </c>
    </row>
    <row r="27" spans="1:9" ht="25.5" x14ac:dyDescent="0.2">
      <c r="A27" s="60">
        <v>14</v>
      </c>
      <c r="B27" s="60" t="s">
        <v>132</v>
      </c>
      <c r="C27" s="120" t="s">
        <v>86</v>
      </c>
      <c r="D27" s="63">
        <v>1</v>
      </c>
      <c r="E27" s="64" t="s">
        <v>17</v>
      </c>
      <c r="F27" s="61"/>
      <c r="G27" s="61"/>
      <c r="H27" s="61">
        <f t="shared" si="3"/>
        <v>0</v>
      </c>
      <c r="I27" s="61">
        <f t="shared" si="4"/>
        <v>0</v>
      </c>
    </row>
    <row r="28" spans="1:9" ht="38.25" x14ac:dyDescent="0.2">
      <c r="A28" s="60">
        <v>15</v>
      </c>
      <c r="B28" s="60" t="s">
        <v>133</v>
      </c>
      <c r="C28" s="120" t="s">
        <v>87</v>
      </c>
      <c r="D28" s="63">
        <v>1</v>
      </c>
      <c r="E28" s="64" t="s">
        <v>17</v>
      </c>
      <c r="F28" s="61"/>
      <c r="G28" s="61"/>
      <c r="H28" s="61">
        <f t="shared" si="3"/>
        <v>0</v>
      </c>
      <c r="I28" s="61">
        <f t="shared" si="4"/>
        <v>0</v>
      </c>
    </row>
    <row r="29" spans="1:9" ht="25.5" x14ac:dyDescent="0.2">
      <c r="A29" s="60">
        <v>16</v>
      </c>
      <c r="B29" s="60" t="s">
        <v>134</v>
      </c>
      <c r="C29" s="120" t="s">
        <v>88</v>
      </c>
      <c r="D29" s="63">
        <v>1</v>
      </c>
      <c r="E29" s="64" t="s">
        <v>17</v>
      </c>
      <c r="F29" s="61"/>
      <c r="G29" s="61"/>
      <c r="H29" s="61">
        <f t="shared" si="3"/>
        <v>0</v>
      </c>
      <c r="I29" s="61">
        <f t="shared" si="4"/>
        <v>0</v>
      </c>
    </row>
    <row r="30" spans="1:9" ht="25.5" x14ac:dyDescent="0.2">
      <c r="A30" s="60">
        <v>17</v>
      </c>
      <c r="B30" s="60" t="s">
        <v>135</v>
      </c>
      <c r="C30" s="120" t="s">
        <v>89</v>
      </c>
      <c r="D30" s="63">
        <v>1</v>
      </c>
      <c r="E30" s="64" t="s">
        <v>17</v>
      </c>
      <c r="F30" s="61"/>
      <c r="G30" s="61"/>
      <c r="H30" s="61">
        <f t="shared" si="3"/>
        <v>0</v>
      </c>
      <c r="I30" s="61">
        <f t="shared" si="4"/>
        <v>0</v>
      </c>
    </row>
    <row r="31" spans="1:9" ht="25.5" x14ac:dyDescent="0.2">
      <c r="A31" s="60">
        <v>18</v>
      </c>
      <c r="B31" s="60" t="s">
        <v>136</v>
      </c>
      <c r="C31" s="120" t="s">
        <v>90</v>
      </c>
      <c r="D31" s="63">
        <v>1</v>
      </c>
      <c r="E31" s="64" t="s">
        <v>17</v>
      </c>
      <c r="F31" s="61"/>
      <c r="G31" s="61"/>
      <c r="H31" s="61">
        <f t="shared" si="3"/>
        <v>0</v>
      </c>
      <c r="I31" s="61">
        <f t="shared" si="4"/>
        <v>0</v>
      </c>
    </row>
    <row r="32" spans="1:9" ht="25.5" x14ac:dyDescent="0.2">
      <c r="A32" s="60">
        <v>19</v>
      </c>
      <c r="B32" s="60" t="s">
        <v>137</v>
      </c>
      <c r="C32" s="120" t="s">
        <v>91</v>
      </c>
      <c r="D32" s="63">
        <v>1</v>
      </c>
      <c r="E32" s="64" t="s">
        <v>17</v>
      </c>
      <c r="F32" s="61"/>
      <c r="G32" s="61"/>
      <c r="H32" s="61">
        <f t="shared" si="3"/>
        <v>0</v>
      </c>
      <c r="I32" s="61">
        <f t="shared" si="4"/>
        <v>0</v>
      </c>
    </row>
    <row r="33" spans="1:9" ht="25.5" x14ac:dyDescent="0.2">
      <c r="A33" s="60">
        <v>20</v>
      </c>
      <c r="B33" s="60" t="s">
        <v>138</v>
      </c>
      <c r="C33" s="120" t="s">
        <v>92</v>
      </c>
      <c r="D33" s="63">
        <v>1</v>
      </c>
      <c r="E33" s="64" t="s">
        <v>17</v>
      </c>
      <c r="F33" s="61"/>
      <c r="G33" s="61"/>
      <c r="H33" s="61">
        <f t="shared" si="3"/>
        <v>0</v>
      </c>
      <c r="I33" s="61">
        <f t="shared" si="4"/>
        <v>0</v>
      </c>
    </row>
    <row r="34" spans="1:9" ht="25.5" x14ac:dyDescent="0.2">
      <c r="A34" s="60">
        <v>21</v>
      </c>
      <c r="B34" s="60" t="s">
        <v>130</v>
      </c>
      <c r="C34" s="120" t="s">
        <v>93</v>
      </c>
      <c r="D34" s="63">
        <v>1</v>
      </c>
      <c r="E34" s="64" t="s">
        <v>17</v>
      </c>
      <c r="F34" s="61"/>
      <c r="G34" s="61"/>
      <c r="H34" s="61">
        <f t="shared" si="3"/>
        <v>0</v>
      </c>
      <c r="I34" s="61">
        <f t="shared" si="4"/>
        <v>0</v>
      </c>
    </row>
    <row r="35" spans="1:9" ht="25.5" x14ac:dyDescent="0.2">
      <c r="A35" s="60">
        <v>22</v>
      </c>
      <c r="B35" s="60" t="s">
        <v>139</v>
      </c>
      <c r="C35" s="120" t="s">
        <v>94</v>
      </c>
      <c r="D35" s="63">
        <v>1</v>
      </c>
      <c r="E35" s="64" t="s">
        <v>17</v>
      </c>
      <c r="F35" s="61"/>
      <c r="G35" s="61"/>
      <c r="H35" s="61">
        <f t="shared" si="3"/>
        <v>0</v>
      </c>
      <c r="I35" s="61">
        <f t="shared" si="4"/>
        <v>0</v>
      </c>
    </row>
    <row r="36" spans="1:9" ht="25.5" x14ac:dyDescent="0.2">
      <c r="A36" s="60">
        <v>23</v>
      </c>
      <c r="B36" s="60" t="s">
        <v>140</v>
      </c>
      <c r="C36" s="120" t="s">
        <v>95</v>
      </c>
      <c r="D36" s="63">
        <v>1</v>
      </c>
      <c r="E36" s="64" t="s">
        <v>17</v>
      </c>
      <c r="F36" s="61"/>
      <c r="G36" s="61"/>
      <c r="H36" s="61">
        <f t="shared" si="3"/>
        <v>0</v>
      </c>
      <c r="I36" s="61">
        <f t="shared" si="4"/>
        <v>0</v>
      </c>
    </row>
    <row r="37" spans="1:9" ht="38.25" x14ac:dyDescent="0.2">
      <c r="A37" s="60">
        <v>24</v>
      </c>
      <c r="B37" s="60" t="s">
        <v>141</v>
      </c>
      <c r="C37" s="120" t="s">
        <v>96</v>
      </c>
      <c r="D37" s="63">
        <v>1</v>
      </c>
      <c r="E37" s="64" t="s">
        <v>17</v>
      </c>
      <c r="F37" s="61"/>
      <c r="G37" s="61"/>
      <c r="H37" s="61">
        <f t="shared" si="3"/>
        <v>0</v>
      </c>
      <c r="I37" s="61">
        <f t="shared" si="4"/>
        <v>0</v>
      </c>
    </row>
    <row r="38" spans="1:9" ht="38.25" x14ac:dyDescent="0.2">
      <c r="A38" s="60">
        <v>25</v>
      </c>
      <c r="B38" s="60" t="s">
        <v>130</v>
      </c>
      <c r="C38" s="120" t="s">
        <v>97</v>
      </c>
      <c r="D38" s="63">
        <v>1</v>
      </c>
      <c r="E38" s="64" t="s">
        <v>17</v>
      </c>
      <c r="F38" s="61"/>
      <c r="G38" s="61"/>
      <c r="H38" s="61">
        <f t="shared" si="3"/>
        <v>0</v>
      </c>
      <c r="I38" s="61">
        <f t="shared" si="4"/>
        <v>0</v>
      </c>
    </row>
    <row r="39" spans="1:9" s="83" customFormat="1" ht="21.75" customHeight="1" x14ac:dyDescent="0.25">
      <c r="A39" s="160" t="s">
        <v>56</v>
      </c>
      <c r="B39" s="160"/>
      <c r="C39" s="160"/>
      <c r="D39" s="160"/>
      <c r="E39" s="160"/>
      <c r="F39" s="160"/>
      <c r="G39" s="161"/>
      <c r="H39" s="82">
        <f>SUM(H18:H38)</f>
        <v>0</v>
      </c>
      <c r="I39" s="82">
        <f>SUM(I18:I38)</f>
        <v>0</v>
      </c>
    </row>
    <row r="40" spans="1:9" s="101" customFormat="1" ht="21.75" customHeight="1" x14ac:dyDescent="0.25">
      <c r="A40" s="99"/>
      <c r="B40" s="99"/>
      <c r="C40" s="99"/>
      <c r="D40" s="99"/>
      <c r="E40" s="99"/>
      <c r="F40" s="99"/>
      <c r="G40" s="100"/>
      <c r="H40" s="165">
        <f>H39+I39</f>
        <v>0</v>
      </c>
      <c r="I40" s="166"/>
    </row>
    <row r="41" spans="1:9" ht="21" customHeight="1" x14ac:dyDescent="0.2">
      <c r="A41" s="157" t="s">
        <v>158</v>
      </c>
      <c r="B41" s="158"/>
      <c r="C41" s="159"/>
      <c r="D41" s="62"/>
      <c r="E41" s="62"/>
      <c r="F41" s="62"/>
      <c r="G41" s="62"/>
      <c r="H41" s="62"/>
      <c r="I41" s="62"/>
    </row>
    <row r="42" spans="1:9" ht="25.5" x14ac:dyDescent="0.2">
      <c r="A42" s="59" t="s">
        <v>10</v>
      </c>
      <c r="B42" s="59" t="s">
        <v>122</v>
      </c>
      <c r="C42" s="59" t="s">
        <v>51</v>
      </c>
      <c r="D42" s="59" t="s">
        <v>52</v>
      </c>
      <c r="E42" s="59" t="s">
        <v>53</v>
      </c>
      <c r="F42" s="59" t="s">
        <v>54</v>
      </c>
      <c r="G42" s="59" t="s">
        <v>55</v>
      </c>
      <c r="H42" s="59" t="s">
        <v>20</v>
      </c>
      <c r="I42" s="59" t="s">
        <v>26</v>
      </c>
    </row>
    <row r="43" spans="1:9" s="115" customFormat="1" ht="89.25" x14ac:dyDescent="0.2">
      <c r="A43" s="116" t="s">
        <v>1</v>
      </c>
      <c r="B43" s="118" t="s">
        <v>115</v>
      </c>
      <c r="C43" s="117" t="s">
        <v>114</v>
      </c>
      <c r="D43" s="76">
        <f>(4.56*0.228)+(0.228*4.64)</f>
        <v>2.0975999999999999</v>
      </c>
      <c r="E43" s="60" t="s">
        <v>22</v>
      </c>
      <c r="F43" s="61"/>
      <c r="G43" s="61"/>
      <c r="H43" s="61">
        <f t="shared" ref="H43" si="5">ROUND(F43*D43,-2)</f>
        <v>0</v>
      </c>
      <c r="I43" s="61">
        <f t="shared" ref="I43" si="6">ROUND(G43*D43,-2)</f>
        <v>0</v>
      </c>
    </row>
    <row r="44" spans="1:9" s="115" customFormat="1" ht="102" x14ac:dyDescent="0.2">
      <c r="A44" s="116" t="s">
        <v>2</v>
      </c>
      <c r="B44" s="118" t="s">
        <v>115</v>
      </c>
      <c r="C44" s="117" t="s">
        <v>116</v>
      </c>
      <c r="D44" s="76">
        <f>4.7+6.3</f>
        <v>11</v>
      </c>
      <c r="E44" s="60" t="s">
        <v>121</v>
      </c>
      <c r="F44" s="61"/>
      <c r="G44" s="61"/>
      <c r="H44" s="61">
        <f t="shared" ref="H44:H46" si="7">ROUND(F44*D44,-2)</f>
        <v>0</v>
      </c>
      <c r="I44" s="61">
        <f t="shared" ref="I44:I46" si="8">ROUND(G44*D44,-2)</f>
        <v>0</v>
      </c>
    </row>
    <row r="45" spans="1:9" s="115" customFormat="1" ht="76.5" x14ac:dyDescent="0.2">
      <c r="A45" s="116" t="s">
        <v>3</v>
      </c>
      <c r="B45" s="118" t="s">
        <v>117</v>
      </c>
      <c r="C45" s="117" t="s">
        <v>118</v>
      </c>
      <c r="D45" s="76">
        <v>21</v>
      </c>
      <c r="E45" s="60" t="s">
        <v>22</v>
      </c>
      <c r="F45" s="61"/>
      <c r="G45" s="61"/>
      <c r="H45" s="61">
        <f t="shared" si="7"/>
        <v>0</v>
      </c>
      <c r="I45" s="61">
        <f t="shared" si="8"/>
        <v>0</v>
      </c>
    </row>
    <row r="46" spans="1:9" s="115" customFormat="1" ht="25.5" x14ac:dyDescent="0.2">
      <c r="A46" s="116" t="s">
        <v>4</v>
      </c>
      <c r="B46" s="118" t="s">
        <v>119</v>
      </c>
      <c r="C46" s="117" t="s">
        <v>120</v>
      </c>
      <c r="D46" s="76">
        <f>D44*2</f>
        <v>22</v>
      </c>
      <c r="E46" s="60" t="s">
        <v>121</v>
      </c>
      <c r="F46" s="61"/>
      <c r="G46" s="61"/>
      <c r="H46" s="61">
        <f t="shared" si="7"/>
        <v>0</v>
      </c>
      <c r="I46" s="61">
        <f t="shared" si="8"/>
        <v>0</v>
      </c>
    </row>
    <row r="47" spans="1:9" s="83" customFormat="1" ht="21.75" customHeight="1" x14ac:dyDescent="0.25">
      <c r="A47" s="160" t="s">
        <v>56</v>
      </c>
      <c r="B47" s="160"/>
      <c r="C47" s="160"/>
      <c r="D47" s="160"/>
      <c r="E47" s="160"/>
      <c r="F47" s="160"/>
      <c r="G47" s="161"/>
      <c r="H47" s="82">
        <f>SUM(H43:H46)</f>
        <v>0</v>
      </c>
      <c r="I47" s="82">
        <f>SUM(I43:I46)</f>
        <v>0</v>
      </c>
    </row>
    <row r="48" spans="1:9" s="101" customFormat="1" ht="21.75" customHeight="1" x14ac:dyDescent="0.25">
      <c r="A48" s="99"/>
      <c r="B48" s="99"/>
      <c r="C48" s="99"/>
      <c r="D48" s="99"/>
      <c r="E48" s="99"/>
      <c r="F48" s="99"/>
      <c r="G48" s="100"/>
      <c r="H48" s="165">
        <f>H47+I47</f>
        <v>0</v>
      </c>
      <c r="I48" s="166"/>
    </row>
    <row r="49" spans="1:9" ht="17.25" customHeight="1" x14ac:dyDescent="0.2">
      <c r="A49" s="157" t="s">
        <v>159</v>
      </c>
      <c r="B49" s="158"/>
      <c r="C49" s="159"/>
      <c r="D49" s="60"/>
      <c r="E49" s="60"/>
      <c r="F49" s="61"/>
      <c r="G49" s="61"/>
      <c r="H49" s="61"/>
      <c r="I49" s="61"/>
    </row>
    <row r="50" spans="1:9" ht="25.5" x14ac:dyDescent="0.2">
      <c r="A50" s="60">
        <v>1</v>
      </c>
      <c r="B50" s="126" t="s">
        <v>123</v>
      </c>
      <c r="C50" s="126" t="s">
        <v>99</v>
      </c>
      <c r="D50" s="127">
        <f>15+1</f>
        <v>16</v>
      </c>
      <c r="E50" s="126" t="s">
        <v>60</v>
      </c>
      <c r="F50" s="61"/>
      <c r="G50" s="61"/>
      <c r="H50" s="61">
        <f t="shared" ref="H50" si="9">ROUND(F50*D50,-2)</f>
        <v>0</v>
      </c>
      <c r="I50" s="61">
        <f t="shared" ref="I50" si="10">ROUND(G50*D50,-2)</f>
        <v>0</v>
      </c>
    </row>
    <row r="51" spans="1:9" ht="25.5" x14ac:dyDescent="0.2">
      <c r="A51" s="60">
        <v>2</v>
      </c>
      <c r="B51" s="126" t="s">
        <v>123</v>
      </c>
      <c r="C51" s="126" t="s">
        <v>100</v>
      </c>
      <c r="D51" s="127">
        <f>6+1</f>
        <v>7</v>
      </c>
      <c r="E51" s="126" t="s">
        <v>60</v>
      </c>
      <c r="F51" s="61"/>
      <c r="G51" s="61"/>
      <c r="H51" s="61">
        <f t="shared" ref="H51:H56" si="11">ROUND(F51*D51,-2)</f>
        <v>0</v>
      </c>
      <c r="I51" s="61">
        <f t="shared" ref="I51:I56" si="12">ROUND(G51*D51,-2)</f>
        <v>0</v>
      </c>
    </row>
    <row r="52" spans="1:9" ht="25.5" x14ac:dyDescent="0.2">
      <c r="A52" s="60">
        <v>3</v>
      </c>
      <c r="B52" s="126" t="s">
        <v>123</v>
      </c>
      <c r="C52" s="126" t="s">
        <v>101</v>
      </c>
      <c r="D52" s="127">
        <v>1</v>
      </c>
      <c r="E52" s="126" t="s">
        <v>60</v>
      </c>
      <c r="F52" s="61"/>
      <c r="G52" s="61"/>
      <c r="H52" s="61">
        <f t="shared" si="11"/>
        <v>0</v>
      </c>
      <c r="I52" s="61">
        <f t="shared" si="12"/>
        <v>0</v>
      </c>
    </row>
    <row r="53" spans="1:9" ht="51" x14ac:dyDescent="0.2">
      <c r="A53" s="60">
        <v>4</v>
      </c>
      <c r="B53" s="126" t="s">
        <v>134</v>
      </c>
      <c r="C53" s="126" t="s">
        <v>105</v>
      </c>
      <c r="D53" s="127">
        <f>D50</f>
        <v>16</v>
      </c>
      <c r="E53" s="126" t="s">
        <v>60</v>
      </c>
      <c r="F53" s="61"/>
      <c r="G53" s="61"/>
      <c r="H53" s="61">
        <f t="shared" si="11"/>
        <v>0</v>
      </c>
      <c r="I53" s="61">
        <f t="shared" si="12"/>
        <v>0</v>
      </c>
    </row>
    <row r="54" spans="1:9" ht="63.75" x14ac:dyDescent="0.2">
      <c r="A54" s="60">
        <v>5</v>
      </c>
      <c r="B54" s="126" t="s">
        <v>155</v>
      </c>
      <c r="C54" s="126" t="s">
        <v>102</v>
      </c>
      <c r="D54" s="127">
        <f>D51</f>
        <v>7</v>
      </c>
      <c r="E54" s="126" t="s">
        <v>60</v>
      </c>
      <c r="F54" s="61"/>
      <c r="G54" s="61"/>
      <c r="H54" s="61">
        <f t="shared" si="11"/>
        <v>0</v>
      </c>
      <c r="I54" s="61">
        <f t="shared" si="12"/>
        <v>0</v>
      </c>
    </row>
    <row r="55" spans="1:9" ht="38.25" x14ac:dyDescent="0.2">
      <c r="A55" s="60">
        <v>6</v>
      </c>
      <c r="B55" s="126" t="s">
        <v>156</v>
      </c>
      <c r="C55" s="126" t="s">
        <v>104</v>
      </c>
      <c r="D55" s="127">
        <f>D52</f>
        <v>1</v>
      </c>
      <c r="E55" s="126" t="s">
        <v>60</v>
      </c>
      <c r="F55" s="61"/>
      <c r="G55" s="61"/>
      <c r="H55" s="61">
        <f t="shared" si="11"/>
        <v>0</v>
      </c>
      <c r="I55" s="61">
        <f t="shared" si="12"/>
        <v>0</v>
      </c>
    </row>
    <row r="56" spans="1:9" ht="63.75" x14ac:dyDescent="0.2">
      <c r="A56" s="60">
        <v>7</v>
      </c>
      <c r="B56" s="126" t="s">
        <v>157</v>
      </c>
      <c r="C56" s="126" t="s">
        <v>103</v>
      </c>
      <c r="D56" s="127">
        <f>D50+D52</f>
        <v>17</v>
      </c>
      <c r="E56" s="126" t="s">
        <v>60</v>
      </c>
      <c r="F56" s="61"/>
      <c r="G56" s="61"/>
      <c r="H56" s="61">
        <f t="shared" si="11"/>
        <v>0</v>
      </c>
      <c r="I56" s="61">
        <f t="shared" si="12"/>
        <v>0</v>
      </c>
    </row>
    <row r="57" spans="1:9" s="83" customFormat="1" ht="21.75" customHeight="1" x14ac:dyDescent="0.25">
      <c r="A57" s="167" t="s">
        <v>56</v>
      </c>
      <c r="B57" s="160"/>
      <c r="C57" s="160"/>
      <c r="D57" s="160"/>
      <c r="E57" s="160"/>
      <c r="F57" s="160"/>
      <c r="G57" s="161"/>
      <c r="H57" s="82">
        <f>SUM(H50:H56)</f>
        <v>0</v>
      </c>
      <c r="I57" s="82">
        <f>SUM(I50:I56)</f>
        <v>0</v>
      </c>
    </row>
    <row r="58" spans="1:9" s="101" customFormat="1" ht="21.75" customHeight="1" x14ac:dyDescent="0.25">
      <c r="A58" s="102"/>
      <c r="B58" s="99"/>
      <c r="C58" s="99"/>
      <c r="D58" s="99"/>
      <c r="E58" s="99"/>
      <c r="F58" s="99"/>
      <c r="G58" s="100"/>
      <c r="H58" s="165">
        <f>H57+I57</f>
        <v>0</v>
      </c>
      <c r="I58" s="166"/>
    </row>
    <row r="59" spans="1:9" x14ac:dyDescent="0.2">
      <c r="A59" s="78"/>
      <c r="B59" s="79"/>
      <c r="C59" s="79"/>
      <c r="D59" s="80"/>
      <c r="E59" s="79"/>
      <c r="F59" s="81"/>
      <c r="G59" s="81"/>
      <c r="H59" s="81"/>
      <c r="I59" s="81"/>
    </row>
    <row r="60" spans="1:9" ht="25.5" x14ac:dyDescent="0.2">
      <c r="C60" s="86" t="s">
        <v>70</v>
      </c>
      <c r="D60" s="84"/>
      <c r="E60" s="84"/>
      <c r="F60" s="84"/>
      <c r="G60" s="87"/>
      <c r="H60" s="85">
        <f>H57+H39+H15+H47</f>
        <v>0</v>
      </c>
      <c r="I60" s="85">
        <f>I57+I39+I15+I47</f>
        <v>0</v>
      </c>
    </row>
    <row r="61" spans="1:9" ht="15" x14ac:dyDescent="0.2">
      <c r="H61" s="162">
        <f>H60+I60</f>
        <v>0</v>
      </c>
      <c r="I61" s="162"/>
    </row>
  </sheetData>
  <mergeCells count="13">
    <mergeCell ref="A2:C2"/>
    <mergeCell ref="A39:G39"/>
    <mergeCell ref="A15:G15"/>
    <mergeCell ref="H61:I61"/>
    <mergeCell ref="H16:I16"/>
    <mergeCell ref="H40:I40"/>
    <mergeCell ref="H58:I58"/>
    <mergeCell ref="A57:G57"/>
    <mergeCell ref="A49:C49"/>
    <mergeCell ref="A17:C17"/>
    <mergeCell ref="A47:G47"/>
    <mergeCell ref="H48:I48"/>
    <mergeCell ref="A41:C4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3" orientation="portrait" r:id="rId1"/>
  <headerFooter>
    <oddHeader xml:space="preserve">&amp;L
</oddHeader>
    <oddFooter>&amp;P. oldal</oddFooter>
  </headerFooter>
  <rowBreaks count="3" manualBreakCount="3">
    <brk id="16" max="8" man="1"/>
    <brk id="40" max="8" man="1"/>
    <brk id="4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45"/>
  <sheetViews>
    <sheetView view="pageBreakPreview" zoomScale="85" zoomScaleNormal="85" zoomScaleSheetLayoutView="85" workbookViewId="0">
      <selection activeCell="P13" sqref="P13"/>
    </sheetView>
  </sheetViews>
  <sheetFormatPr defaultRowHeight="15" x14ac:dyDescent="0.25"/>
  <cols>
    <col min="2" max="2" width="42.85546875" customWidth="1"/>
    <col min="3" max="3" width="14.28515625" customWidth="1"/>
    <col min="4" max="4" width="5.5703125" customWidth="1"/>
    <col min="7" max="7" width="14.28515625" customWidth="1"/>
    <col min="8" max="10" width="13.7109375" customWidth="1"/>
  </cols>
  <sheetData>
    <row r="3" spans="2:10" ht="24.95" customHeight="1" x14ac:dyDescent="0.25">
      <c r="B3" s="168" t="s">
        <v>161</v>
      </c>
      <c r="C3" s="168"/>
      <c r="D3" s="168"/>
      <c r="E3" s="168"/>
      <c r="F3" s="168"/>
      <c r="G3" s="168"/>
      <c r="H3" s="168"/>
      <c r="I3" s="168"/>
      <c r="J3" s="168"/>
    </row>
    <row r="4" spans="2:10" ht="24.95" customHeight="1" x14ac:dyDescent="0.25"/>
    <row r="5" spans="2:10" ht="24.95" customHeight="1" x14ac:dyDescent="0.25">
      <c r="H5" s="39" t="s">
        <v>5</v>
      </c>
      <c r="I5" s="39" t="s">
        <v>8</v>
      </c>
      <c r="J5" s="39" t="s">
        <v>6</v>
      </c>
    </row>
    <row r="6" spans="2:10" ht="24.95" customHeight="1" x14ac:dyDescent="0.25">
      <c r="B6" s="171" t="s">
        <v>42</v>
      </c>
      <c r="C6" s="171"/>
      <c r="D6" s="171"/>
      <c r="E6" s="171"/>
      <c r="F6" s="171"/>
      <c r="G6" s="171"/>
      <c r="H6" s="40">
        <f>ROUNDUP(I14+I15+I16+I18+I19+I20+I21+I22+I23,-3)</f>
        <v>0</v>
      </c>
      <c r="I6" s="40">
        <f>ROUNDUP(J14+J15+J16+J18+J19+J20+J21+J22+J23,-3)</f>
        <v>0</v>
      </c>
      <c r="J6" s="41">
        <f>H6+I6</f>
        <v>0</v>
      </c>
    </row>
    <row r="7" spans="2:10" ht="24.95" customHeight="1" x14ac:dyDescent="0.25">
      <c r="B7" s="171" t="s">
        <v>41</v>
      </c>
      <c r="C7" s="171"/>
      <c r="D7" s="171"/>
      <c r="E7" s="171"/>
      <c r="F7" s="171"/>
      <c r="G7" s="171"/>
      <c r="H7" s="40">
        <f>ROUNDUP(I41,-3)</f>
        <v>0</v>
      </c>
      <c r="I7" s="40">
        <f>ROUNDUP(J41,-3)</f>
        <v>0</v>
      </c>
      <c r="J7" s="41">
        <f t="shared" ref="J7:J9" si="0">H7+I7</f>
        <v>0</v>
      </c>
    </row>
    <row r="8" spans="2:10" ht="24.95" customHeight="1" x14ac:dyDescent="0.25">
      <c r="B8" s="171" t="s">
        <v>113</v>
      </c>
      <c r="C8" s="171"/>
      <c r="D8" s="171"/>
      <c r="E8" s="171"/>
      <c r="F8" s="171"/>
      <c r="G8" s="171"/>
      <c r="H8" s="40">
        <f>ROUNDUP(I25,-3)</f>
        <v>0</v>
      </c>
      <c r="I8" s="40">
        <f>ROUNDUP(J25,-3)</f>
        <v>0</v>
      </c>
      <c r="J8" s="41">
        <f t="shared" si="0"/>
        <v>0</v>
      </c>
    </row>
    <row r="9" spans="2:10" ht="24.95" customHeight="1" x14ac:dyDescent="0.25">
      <c r="B9" s="171" t="s">
        <v>57</v>
      </c>
      <c r="C9" s="171"/>
      <c r="D9" s="171"/>
      <c r="E9" s="171"/>
      <c r="F9" s="171"/>
      <c r="G9" s="171"/>
      <c r="H9" s="40">
        <f>ROUNDUP(I29+I33+I30+I31+I32,-3)</f>
        <v>0</v>
      </c>
      <c r="I9" s="40">
        <f>ROUNDUP(J29+J33+J30+J31+J32,-3)</f>
        <v>0</v>
      </c>
      <c r="J9" s="41">
        <f t="shared" si="0"/>
        <v>0</v>
      </c>
    </row>
    <row r="10" spans="2:10" ht="24.95" customHeight="1" x14ac:dyDescent="0.25">
      <c r="B10" s="171" t="s">
        <v>43</v>
      </c>
      <c r="C10" s="171"/>
      <c r="D10" s="171"/>
      <c r="E10" s="171"/>
      <c r="F10" s="171"/>
      <c r="G10" s="171"/>
      <c r="H10" s="40"/>
      <c r="I10" s="40"/>
      <c r="J10" s="41"/>
    </row>
    <row r="11" spans="2:10" ht="24.95" customHeight="1" x14ac:dyDescent="0.25">
      <c r="B11" s="172" t="s">
        <v>21</v>
      </c>
      <c r="C11" s="172"/>
      <c r="D11" s="172"/>
      <c r="E11" s="172"/>
      <c r="F11" s="172"/>
      <c r="G11" s="172"/>
      <c r="H11" s="44">
        <f>SUM(H6:H10)</f>
        <v>0</v>
      </c>
      <c r="I11" s="45">
        <f>SUM(I6:I10)</f>
        <v>0</v>
      </c>
      <c r="J11" s="45">
        <f>H11+I11</f>
        <v>0</v>
      </c>
    </row>
    <row r="12" spans="2:10" ht="27.95" customHeight="1" x14ac:dyDescent="0.25"/>
    <row r="13" spans="2:10" ht="27.95" customHeight="1" x14ac:dyDescent="0.25">
      <c r="B13" s="46" t="s">
        <v>23</v>
      </c>
      <c r="C13" s="169" t="s">
        <v>24</v>
      </c>
      <c r="D13" s="169"/>
      <c r="E13" s="169" t="s">
        <v>25</v>
      </c>
      <c r="F13" s="169"/>
      <c r="G13" s="43" t="s">
        <v>5</v>
      </c>
      <c r="H13" s="43" t="s">
        <v>8</v>
      </c>
      <c r="I13" s="47" t="s">
        <v>20</v>
      </c>
      <c r="J13" s="47" t="s">
        <v>26</v>
      </c>
    </row>
    <row r="14" spans="2:10" ht="27.95" customHeight="1" x14ac:dyDescent="0.25">
      <c r="B14" s="48" t="s">
        <v>27</v>
      </c>
      <c r="C14" s="49">
        <f>(395-96)*1.2+30</f>
        <v>388.8</v>
      </c>
      <c r="D14" s="49" t="s">
        <v>22</v>
      </c>
      <c r="E14" s="49">
        <f>C14*1.1</f>
        <v>427.68000000000006</v>
      </c>
      <c r="F14" s="42" t="s">
        <v>22</v>
      </c>
      <c r="G14" s="50"/>
      <c r="H14" s="50"/>
      <c r="I14" s="56">
        <f>E14*G14</f>
        <v>0</v>
      </c>
      <c r="J14" s="50">
        <f>E14*H14</f>
        <v>0</v>
      </c>
    </row>
    <row r="15" spans="2:10" ht="27.95" customHeight="1" x14ac:dyDescent="0.25">
      <c r="B15" s="42" t="s">
        <v>28</v>
      </c>
      <c r="C15" s="49">
        <f>98-32</f>
        <v>66</v>
      </c>
      <c r="D15" s="49" t="s">
        <v>19</v>
      </c>
      <c r="E15" s="49">
        <f t="shared" ref="E15:E22" si="1">C15*1.1</f>
        <v>72.600000000000009</v>
      </c>
      <c r="F15" s="42" t="s">
        <v>19</v>
      </c>
      <c r="G15" s="50"/>
      <c r="H15" s="50"/>
      <c r="I15" s="56">
        <f t="shared" ref="I15:I20" si="2">E15*G15</f>
        <v>0</v>
      </c>
      <c r="J15" s="50">
        <f t="shared" ref="J15:J20" si="3">E15*H15</f>
        <v>0</v>
      </c>
    </row>
    <row r="16" spans="2:10" ht="27.95" customHeight="1" x14ac:dyDescent="0.25">
      <c r="B16" s="48" t="s">
        <v>29</v>
      </c>
      <c r="C16" s="49">
        <f>C15*0.6</f>
        <v>39.6</v>
      </c>
      <c r="D16" s="49" t="s">
        <v>22</v>
      </c>
      <c r="E16" s="49">
        <f t="shared" si="1"/>
        <v>43.56</v>
      </c>
      <c r="F16" s="42" t="s">
        <v>22</v>
      </c>
      <c r="G16" s="50"/>
      <c r="H16" s="50"/>
      <c r="I16" s="56">
        <f t="shared" si="2"/>
        <v>0</v>
      </c>
      <c r="J16" s="50">
        <f t="shared" si="3"/>
        <v>0</v>
      </c>
    </row>
    <row r="17" spans="2:10" ht="27.95" customHeight="1" x14ac:dyDescent="0.25">
      <c r="B17" s="110"/>
      <c r="C17" s="109"/>
      <c r="D17" s="109"/>
      <c r="E17" s="109"/>
      <c r="F17" s="57"/>
      <c r="G17" s="56"/>
      <c r="H17" s="56"/>
      <c r="I17" s="56"/>
      <c r="J17" s="56"/>
    </row>
    <row r="18" spans="2:10" ht="27.95" customHeight="1" x14ac:dyDescent="0.25">
      <c r="B18" s="72" t="s">
        <v>30</v>
      </c>
      <c r="C18" s="113">
        <f>125*0.2*1.1</f>
        <v>27.500000000000004</v>
      </c>
      <c r="D18" s="109" t="s">
        <v>22</v>
      </c>
      <c r="E18" s="109">
        <f t="shared" si="1"/>
        <v>30.250000000000007</v>
      </c>
      <c r="F18" s="57" t="s">
        <v>22</v>
      </c>
      <c r="G18" s="56"/>
      <c r="H18" s="56"/>
      <c r="I18" s="56">
        <f t="shared" si="2"/>
        <v>0</v>
      </c>
      <c r="J18" s="56">
        <f t="shared" si="3"/>
        <v>0</v>
      </c>
    </row>
    <row r="19" spans="2:10" ht="27.95" customHeight="1" x14ac:dyDescent="0.25">
      <c r="B19" s="42" t="s">
        <v>31</v>
      </c>
      <c r="C19" s="42">
        <f>(125+(6*3.5)+6.2)*1.2</f>
        <v>182.64</v>
      </c>
      <c r="D19" s="49" t="s">
        <v>19</v>
      </c>
      <c r="E19" s="49">
        <f t="shared" si="1"/>
        <v>200.904</v>
      </c>
      <c r="F19" s="42" t="s">
        <v>19</v>
      </c>
      <c r="G19" s="50"/>
      <c r="H19" s="50"/>
      <c r="I19" s="56">
        <f t="shared" si="2"/>
        <v>0</v>
      </c>
      <c r="J19" s="50">
        <f t="shared" si="3"/>
        <v>0</v>
      </c>
    </row>
    <row r="20" spans="2:10" ht="27.95" customHeight="1" x14ac:dyDescent="0.25">
      <c r="B20" s="42" t="s">
        <v>32</v>
      </c>
      <c r="C20" s="74">
        <f>(C14+C16)*6</f>
        <v>2570.4</v>
      </c>
      <c r="D20" s="42" t="s">
        <v>17</v>
      </c>
      <c r="E20" s="41">
        <f t="shared" si="1"/>
        <v>2827.4400000000005</v>
      </c>
      <c r="F20" s="42" t="s">
        <v>17</v>
      </c>
      <c r="G20" s="50"/>
      <c r="H20" s="50"/>
      <c r="I20" s="56">
        <f t="shared" si="2"/>
        <v>0</v>
      </c>
      <c r="J20" s="50">
        <f t="shared" si="3"/>
        <v>0</v>
      </c>
    </row>
    <row r="21" spans="2:10" ht="27.95" customHeight="1" x14ac:dyDescent="0.25">
      <c r="B21" s="94"/>
      <c r="C21" s="91"/>
      <c r="D21" s="91"/>
      <c r="E21" s="91"/>
      <c r="F21" s="90"/>
      <c r="G21" s="92"/>
      <c r="H21" s="92"/>
      <c r="I21" s="92"/>
      <c r="J21" s="92"/>
    </row>
    <row r="22" spans="2:10" ht="27.95" customHeight="1" x14ac:dyDescent="0.25">
      <c r="B22" s="42" t="s">
        <v>33</v>
      </c>
      <c r="C22" s="93">
        <f>C14*0.1</f>
        <v>38.880000000000003</v>
      </c>
      <c r="D22" s="49" t="s">
        <v>22</v>
      </c>
      <c r="E22" s="49">
        <f t="shared" si="1"/>
        <v>42.768000000000008</v>
      </c>
      <c r="F22" s="42" t="s">
        <v>22</v>
      </c>
      <c r="G22" s="50"/>
      <c r="H22" s="50"/>
      <c r="I22" s="56">
        <f>E22*G22</f>
        <v>0</v>
      </c>
      <c r="J22" s="50">
        <f>E22*H22</f>
        <v>0</v>
      </c>
    </row>
    <row r="23" spans="2:10" ht="27.95" customHeight="1" x14ac:dyDescent="0.25">
      <c r="B23" s="108"/>
      <c r="C23" s="57"/>
      <c r="D23" s="109"/>
      <c r="E23" s="109"/>
      <c r="F23" s="57"/>
      <c r="G23" s="56"/>
      <c r="H23" s="56"/>
      <c r="I23" s="56"/>
      <c r="J23" s="56"/>
    </row>
    <row r="24" spans="2:10" ht="27.95" customHeight="1" x14ac:dyDescent="0.25">
      <c r="B24" s="42"/>
      <c r="C24" s="42"/>
      <c r="D24" s="42"/>
      <c r="E24" s="42"/>
      <c r="F24" s="42"/>
      <c r="G24" s="50"/>
      <c r="H24" s="50"/>
      <c r="I24" s="57"/>
      <c r="J24" s="42"/>
    </row>
    <row r="25" spans="2:10" ht="27.95" customHeight="1" x14ac:dyDescent="0.25">
      <c r="B25" s="73" t="s">
        <v>143</v>
      </c>
      <c r="C25" s="49">
        <v>155</v>
      </c>
      <c r="D25" s="49" t="s">
        <v>22</v>
      </c>
      <c r="E25" s="49">
        <f>C25*1.1</f>
        <v>170.5</v>
      </c>
      <c r="F25" s="42" t="s">
        <v>22</v>
      </c>
      <c r="G25" s="50"/>
      <c r="H25" s="50"/>
      <c r="I25" s="56">
        <f>E25*G25</f>
        <v>0</v>
      </c>
      <c r="J25" s="50">
        <f>E25*H25</f>
        <v>0</v>
      </c>
    </row>
    <row r="26" spans="2:10" ht="27.95" customHeight="1" x14ac:dyDescent="0.25">
      <c r="B26" s="42"/>
      <c r="C26" s="42"/>
      <c r="D26" s="42"/>
      <c r="E26" s="42"/>
      <c r="F26" s="42"/>
      <c r="G26" s="50"/>
      <c r="H26" s="50"/>
      <c r="I26" s="57"/>
      <c r="J26" s="42"/>
    </row>
    <row r="27" spans="2:10" ht="27.95" customHeight="1" x14ac:dyDescent="0.25">
      <c r="B27" s="119"/>
      <c r="C27" s="109"/>
      <c r="D27" s="57"/>
      <c r="E27" s="109"/>
      <c r="F27" s="57"/>
      <c r="G27" s="56"/>
      <c r="H27" s="56"/>
      <c r="I27" s="56"/>
      <c r="J27" s="56"/>
    </row>
    <row r="28" spans="2:10" ht="27.95" customHeight="1" x14ac:dyDescent="0.25">
      <c r="B28" s="42"/>
      <c r="C28" s="42"/>
      <c r="D28" s="42"/>
      <c r="E28" s="42"/>
      <c r="F28" s="42"/>
      <c r="G28" s="50"/>
      <c r="H28" s="50"/>
      <c r="I28" s="57"/>
      <c r="J28" s="42"/>
    </row>
    <row r="29" spans="2:10" ht="27.95" customHeight="1" x14ac:dyDescent="0.25">
      <c r="B29" s="72" t="s">
        <v>58</v>
      </c>
      <c r="C29" s="49">
        <f>(42+11)*1.1</f>
        <v>58.300000000000004</v>
      </c>
      <c r="D29" s="49" t="s">
        <v>22</v>
      </c>
      <c r="E29" s="49">
        <f t="shared" ref="E29:E33" si="4">C29*1.1</f>
        <v>64.13000000000001</v>
      </c>
      <c r="F29" s="42" t="s">
        <v>22</v>
      </c>
      <c r="G29" s="50"/>
      <c r="H29" s="50"/>
      <c r="I29" s="56">
        <f t="shared" ref="I29:I33" si="5">E29*G29</f>
        <v>0</v>
      </c>
      <c r="J29" s="50">
        <f t="shared" ref="J29:J33" si="6">E29*H29</f>
        <v>0</v>
      </c>
    </row>
    <row r="30" spans="2:10" ht="27.95" customHeight="1" x14ac:dyDescent="0.25">
      <c r="B30" s="95" t="s">
        <v>63</v>
      </c>
      <c r="C30" s="112">
        <f>10*0.75*1.35*1.1</f>
        <v>11.137500000000001</v>
      </c>
      <c r="D30" s="109" t="s">
        <v>22</v>
      </c>
      <c r="E30" s="109">
        <f t="shared" si="4"/>
        <v>12.251250000000002</v>
      </c>
      <c r="F30" s="57" t="s">
        <v>22</v>
      </c>
      <c r="G30" s="56"/>
      <c r="H30" s="56"/>
      <c r="I30" s="56">
        <f t="shared" si="5"/>
        <v>0</v>
      </c>
      <c r="J30" s="56">
        <f t="shared" si="6"/>
        <v>0</v>
      </c>
    </row>
    <row r="31" spans="2:10" ht="27.95" customHeight="1" x14ac:dyDescent="0.25">
      <c r="B31" s="48" t="s">
        <v>62</v>
      </c>
      <c r="C31" s="49">
        <f>C29</f>
        <v>58.300000000000004</v>
      </c>
      <c r="D31" s="42" t="s">
        <v>61</v>
      </c>
      <c r="E31" s="49">
        <f t="shared" si="4"/>
        <v>64.13000000000001</v>
      </c>
      <c r="F31" s="42" t="s">
        <v>22</v>
      </c>
      <c r="G31" s="50"/>
      <c r="H31" s="50"/>
      <c r="I31" s="56">
        <f t="shared" si="5"/>
        <v>0</v>
      </c>
      <c r="J31" s="50">
        <f t="shared" si="6"/>
        <v>0</v>
      </c>
    </row>
    <row r="32" spans="2:10" ht="27.95" customHeight="1" x14ac:dyDescent="0.25">
      <c r="B32" s="107"/>
      <c r="C32" s="103"/>
      <c r="D32" s="103"/>
      <c r="E32" s="103"/>
      <c r="F32" s="104"/>
      <c r="G32" s="105"/>
      <c r="H32" s="105"/>
      <c r="I32" s="106"/>
      <c r="J32" s="105"/>
    </row>
    <row r="33" spans="2:10" ht="24.95" customHeight="1" x14ac:dyDescent="0.25">
      <c r="B33" s="73" t="s">
        <v>35</v>
      </c>
      <c r="C33" s="93">
        <f>C14*0.1</f>
        <v>38.880000000000003</v>
      </c>
      <c r="D33" s="49" t="s">
        <v>22</v>
      </c>
      <c r="E33" s="49">
        <f t="shared" si="4"/>
        <v>42.768000000000008</v>
      </c>
      <c r="F33" s="42" t="s">
        <v>22</v>
      </c>
      <c r="G33" s="50"/>
      <c r="H33" s="50"/>
      <c r="I33" s="56">
        <f t="shared" si="5"/>
        <v>0</v>
      </c>
      <c r="J33" s="50">
        <f t="shared" si="6"/>
        <v>0</v>
      </c>
    </row>
    <row r="34" spans="2:10" ht="24.95" customHeight="1" x14ac:dyDescent="0.25">
      <c r="B34" s="51" t="s">
        <v>6</v>
      </c>
      <c r="C34" s="51"/>
      <c r="D34" s="51"/>
      <c r="E34" s="51"/>
      <c r="F34" s="51"/>
      <c r="G34" s="51"/>
      <c r="H34" s="51"/>
      <c r="I34" s="52">
        <f>SUM(I14:I33)</f>
        <v>0</v>
      </c>
      <c r="J34" s="52">
        <f>SUM(J14:J33)</f>
        <v>0</v>
      </c>
    </row>
    <row r="35" spans="2:10" ht="24.95" customHeight="1" x14ac:dyDescent="0.25">
      <c r="I35" s="170">
        <f>I34+J34</f>
        <v>0</v>
      </c>
      <c r="J35" s="170"/>
    </row>
    <row r="36" spans="2:10" ht="24.95" customHeight="1" x14ac:dyDescent="0.25">
      <c r="B36" s="53" t="s">
        <v>36</v>
      </c>
      <c r="C36" s="54"/>
      <c r="D36" s="54"/>
      <c r="E36" s="54"/>
    </row>
    <row r="37" spans="2:10" ht="24.95" customHeight="1" x14ac:dyDescent="0.25">
      <c r="B37" s="42" t="s">
        <v>37</v>
      </c>
      <c r="C37" s="49">
        <f>C14</f>
        <v>388.8</v>
      </c>
      <c r="D37" s="49" t="s">
        <v>22</v>
      </c>
      <c r="E37" s="49">
        <f t="shared" ref="E37:E40" si="7">C37*1.1</f>
        <v>427.68000000000006</v>
      </c>
      <c r="F37" s="42" t="s">
        <v>22</v>
      </c>
      <c r="G37" s="50"/>
      <c r="H37" s="50"/>
      <c r="I37" s="56">
        <f t="shared" ref="I37:I39" si="8">E37*G37</f>
        <v>0</v>
      </c>
      <c r="J37" s="50">
        <f t="shared" ref="J37:J39" si="9">E37*H37</f>
        <v>0</v>
      </c>
    </row>
    <row r="38" spans="2:10" ht="24.95" customHeight="1" x14ac:dyDescent="0.25">
      <c r="B38" s="42" t="s">
        <v>38</v>
      </c>
      <c r="C38" s="49">
        <v>2</v>
      </c>
      <c r="D38" s="49" t="s">
        <v>18</v>
      </c>
      <c r="E38" s="49">
        <f t="shared" si="7"/>
        <v>2.2000000000000002</v>
      </c>
      <c r="F38" s="42" t="s">
        <v>19</v>
      </c>
      <c r="G38" s="50"/>
      <c r="H38" s="50"/>
      <c r="I38" s="56">
        <f t="shared" si="8"/>
        <v>0</v>
      </c>
      <c r="J38" s="50">
        <f t="shared" si="9"/>
        <v>0</v>
      </c>
    </row>
    <row r="39" spans="2:10" ht="24.95" customHeight="1" x14ac:dyDescent="0.25">
      <c r="B39" s="42" t="s">
        <v>67</v>
      </c>
      <c r="C39" s="49">
        <v>1</v>
      </c>
      <c r="D39" s="49" t="s">
        <v>18</v>
      </c>
      <c r="E39" s="49">
        <f t="shared" si="7"/>
        <v>1.1000000000000001</v>
      </c>
      <c r="F39" s="42" t="s">
        <v>18</v>
      </c>
      <c r="G39" s="50"/>
      <c r="H39" s="50"/>
      <c r="I39" s="56">
        <f t="shared" si="8"/>
        <v>0</v>
      </c>
      <c r="J39" s="50">
        <f t="shared" si="9"/>
        <v>0</v>
      </c>
    </row>
    <row r="40" spans="2:10" ht="24.95" customHeight="1" x14ac:dyDescent="0.25">
      <c r="B40" s="42" t="s">
        <v>44</v>
      </c>
      <c r="C40" s="49">
        <v>1</v>
      </c>
      <c r="D40" s="49" t="s">
        <v>18</v>
      </c>
      <c r="E40" s="49">
        <f t="shared" si="7"/>
        <v>1.1000000000000001</v>
      </c>
      <c r="F40" s="49" t="s">
        <v>18</v>
      </c>
      <c r="G40" s="50"/>
      <c r="H40" s="50"/>
      <c r="I40" s="56">
        <f t="shared" ref="I40" si="10">E40*G40</f>
        <v>0</v>
      </c>
      <c r="J40" s="50">
        <f t="shared" ref="J40" si="11">E40*H40</f>
        <v>0</v>
      </c>
    </row>
    <row r="41" spans="2:10" ht="24.95" customHeight="1" x14ac:dyDescent="0.25">
      <c r="B41" s="51" t="s">
        <v>6</v>
      </c>
      <c r="C41" s="51"/>
      <c r="D41" s="51"/>
      <c r="E41" s="51"/>
      <c r="F41" s="51"/>
      <c r="G41" s="51"/>
      <c r="H41" s="51"/>
      <c r="I41" s="52">
        <f>SUM(I37:I40)</f>
        <v>0</v>
      </c>
      <c r="J41" s="52">
        <f>SUM(J37:J40)</f>
        <v>0</v>
      </c>
    </row>
    <row r="42" spans="2:10" ht="24" customHeight="1" x14ac:dyDescent="0.25">
      <c r="I42" s="170">
        <f>I41+J41</f>
        <v>0</v>
      </c>
      <c r="J42" s="170"/>
    </row>
    <row r="43" spans="2:10" ht="24" customHeight="1" x14ac:dyDescent="0.25"/>
    <row r="44" spans="2:10" ht="27.75" customHeight="1" x14ac:dyDescent="0.25">
      <c r="B44" s="46" t="s">
        <v>39</v>
      </c>
      <c r="C44" s="51"/>
      <c r="D44" s="51"/>
      <c r="E44" s="51"/>
      <c r="F44" s="51"/>
      <c r="G44" s="51"/>
      <c r="H44" s="51"/>
      <c r="I44" s="52">
        <f>I34+I41</f>
        <v>0</v>
      </c>
      <c r="J44" s="52">
        <f>J34+J41</f>
        <v>0</v>
      </c>
    </row>
    <row r="45" spans="2:10" ht="33" customHeight="1" x14ac:dyDescent="0.25">
      <c r="H45" s="55" t="s">
        <v>40</v>
      </c>
      <c r="I45" s="170">
        <f>I44+J44</f>
        <v>0</v>
      </c>
      <c r="J45" s="170"/>
    </row>
  </sheetData>
  <mergeCells count="12">
    <mergeCell ref="I42:J42"/>
    <mergeCell ref="I45:J45"/>
    <mergeCell ref="B6:G6"/>
    <mergeCell ref="B3:J3"/>
    <mergeCell ref="C13:D13"/>
    <mergeCell ref="E13:F13"/>
    <mergeCell ref="I35:J35"/>
    <mergeCell ref="B7:G7"/>
    <mergeCell ref="B8:G8"/>
    <mergeCell ref="B9:G9"/>
    <mergeCell ref="B10:G10"/>
    <mergeCell ref="B11:G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4" fitToHeight="3" orientation="portrait" r:id="rId1"/>
  <headerFooter>
    <oddHeader xml:space="preserve">&amp;L
</oddHead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43"/>
  <sheetViews>
    <sheetView view="pageBreakPreview" zoomScale="85" zoomScaleNormal="85" zoomScaleSheetLayoutView="85" workbookViewId="0">
      <selection activeCell="S9" sqref="S9"/>
    </sheetView>
  </sheetViews>
  <sheetFormatPr defaultRowHeight="15" x14ac:dyDescent="0.25"/>
  <cols>
    <col min="2" max="2" width="42.85546875" customWidth="1"/>
    <col min="3" max="3" width="14.28515625" customWidth="1"/>
    <col min="4" max="4" width="5.5703125" customWidth="1"/>
    <col min="7" max="7" width="14.28515625" customWidth="1"/>
    <col min="8" max="10" width="13.7109375" customWidth="1"/>
  </cols>
  <sheetData>
    <row r="3" spans="2:10" ht="24.95" customHeight="1" x14ac:dyDescent="0.25">
      <c r="B3" s="168" t="s">
        <v>66</v>
      </c>
      <c r="C3" s="168"/>
      <c r="D3" s="168"/>
      <c r="E3" s="168"/>
      <c r="F3" s="168"/>
      <c r="G3" s="168"/>
      <c r="H3" s="168"/>
      <c r="I3" s="168"/>
      <c r="J3" s="168"/>
    </row>
    <row r="4" spans="2:10" ht="24.95" customHeight="1" x14ac:dyDescent="0.25"/>
    <row r="5" spans="2:10" ht="24.95" customHeight="1" x14ac:dyDescent="0.25">
      <c r="H5" s="39" t="s">
        <v>5</v>
      </c>
      <c r="I5" s="39" t="s">
        <v>8</v>
      </c>
      <c r="J5" s="39" t="s">
        <v>6</v>
      </c>
    </row>
    <row r="6" spans="2:10" ht="24.95" customHeight="1" x14ac:dyDescent="0.25">
      <c r="B6" s="171" t="s">
        <v>42</v>
      </c>
      <c r="C6" s="171"/>
      <c r="D6" s="171"/>
      <c r="E6" s="171"/>
      <c r="F6" s="171"/>
      <c r="G6" s="171"/>
      <c r="H6" s="40">
        <f>ROUNDUP(I14+I15+I16+I18+I19+I20+I21+I22+I17,-3)</f>
        <v>0</v>
      </c>
      <c r="I6" s="40">
        <f>ROUNDUP(J14+J15+J16+J18+J19+J20+J21+J22+J17,-3)</f>
        <v>0</v>
      </c>
      <c r="J6" s="41">
        <f>H6+I6</f>
        <v>0</v>
      </c>
    </row>
    <row r="7" spans="2:10" ht="24.95" customHeight="1" x14ac:dyDescent="0.25">
      <c r="B7" s="171" t="s">
        <v>41</v>
      </c>
      <c r="C7" s="171"/>
      <c r="D7" s="171"/>
      <c r="E7" s="171"/>
      <c r="F7" s="171"/>
      <c r="G7" s="171"/>
      <c r="H7" s="40">
        <f>ROUNDUP(I39,-3)</f>
        <v>0</v>
      </c>
      <c r="I7" s="40">
        <f>ROUNDUP(J39,-3)</f>
        <v>0</v>
      </c>
      <c r="J7" s="41">
        <f>H7+I7</f>
        <v>0</v>
      </c>
    </row>
    <row r="8" spans="2:10" ht="24.95" customHeight="1" x14ac:dyDescent="0.25">
      <c r="B8" s="171" t="s">
        <v>113</v>
      </c>
      <c r="C8" s="171"/>
      <c r="D8" s="171"/>
      <c r="E8" s="171"/>
      <c r="F8" s="171"/>
      <c r="G8" s="171"/>
      <c r="H8" s="40">
        <f>ROUNDUP(I25,-3)</f>
        <v>0</v>
      </c>
      <c r="I8" s="40">
        <f>ROUNDUP(J25,-3)</f>
        <v>0</v>
      </c>
      <c r="J8" s="41">
        <f>H8+I8</f>
        <v>0</v>
      </c>
    </row>
    <row r="9" spans="2:10" ht="24.95" customHeight="1" x14ac:dyDescent="0.25">
      <c r="B9" s="171" t="s">
        <v>57</v>
      </c>
      <c r="C9" s="171"/>
      <c r="D9" s="171"/>
      <c r="E9" s="171"/>
      <c r="F9" s="171"/>
      <c r="G9" s="171"/>
      <c r="H9" s="40">
        <f>ROUNDUP(I28+I30+I29+I31,-3)</f>
        <v>0</v>
      </c>
      <c r="I9" s="40">
        <f>ROUNDUP(J28+J30+J29+J31,-3)</f>
        <v>0</v>
      </c>
      <c r="J9" s="41">
        <f>H9+I9</f>
        <v>0</v>
      </c>
    </row>
    <row r="10" spans="2:10" ht="24.95" customHeight="1" x14ac:dyDescent="0.25">
      <c r="B10" s="171" t="s">
        <v>43</v>
      </c>
      <c r="C10" s="171"/>
      <c r="D10" s="171"/>
      <c r="E10" s="171"/>
      <c r="F10" s="171"/>
      <c r="G10" s="171"/>
      <c r="H10" s="40"/>
      <c r="I10" s="40"/>
      <c r="J10" s="41"/>
    </row>
    <row r="11" spans="2:10" ht="24.95" customHeight="1" x14ac:dyDescent="0.25">
      <c r="B11" s="172" t="s">
        <v>21</v>
      </c>
      <c r="C11" s="172"/>
      <c r="D11" s="172"/>
      <c r="E11" s="172"/>
      <c r="F11" s="172"/>
      <c r="G11" s="172"/>
      <c r="H11" s="44">
        <f>SUM(H6:H10)</f>
        <v>0</v>
      </c>
      <c r="I11" s="45">
        <f>SUM(I6:I10)</f>
        <v>0</v>
      </c>
      <c r="J11" s="45">
        <f>H11+I11</f>
        <v>0</v>
      </c>
    </row>
    <row r="12" spans="2:10" ht="27.95" customHeight="1" x14ac:dyDescent="0.25"/>
    <row r="13" spans="2:10" ht="27.95" customHeight="1" x14ac:dyDescent="0.25">
      <c r="B13" s="46" t="s">
        <v>23</v>
      </c>
      <c r="C13" s="169" t="s">
        <v>24</v>
      </c>
      <c r="D13" s="169"/>
      <c r="E13" s="169" t="s">
        <v>25</v>
      </c>
      <c r="F13" s="169"/>
      <c r="G13" s="75" t="s">
        <v>5</v>
      </c>
      <c r="H13" s="75" t="s">
        <v>8</v>
      </c>
      <c r="I13" s="47" t="s">
        <v>20</v>
      </c>
      <c r="J13" s="47" t="s">
        <v>26</v>
      </c>
    </row>
    <row r="14" spans="2:10" ht="27.95" customHeight="1" x14ac:dyDescent="0.25">
      <c r="B14" s="48" t="s">
        <v>27</v>
      </c>
      <c r="C14" s="49">
        <v>86</v>
      </c>
      <c r="D14" s="49" t="s">
        <v>22</v>
      </c>
      <c r="E14" s="114">
        <f>C14*1.2</f>
        <v>103.2</v>
      </c>
      <c r="F14" s="42" t="s">
        <v>22</v>
      </c>
      <c r="G14" s="50"/>
      <c r="H14" s="50"/>
      <c r="I14" s="56">
        <f>E14*G14</f>
        <v>0</v>
      </c>
      <c r="J14" s="50">
        <f>E14*H14</f>
        <v>0</v>
      </c>
    </row>
    <row r="15" spans="2:10" ht="27.95" customHeight="1" x14ac:dyDescent="0.25">
      <c r="B15" s="42" t="s">
        <v>28</v>
      </c>
      <c r="C15" s="49">
        <f>32</f>
        <v>32</v>
      </c>
      <c r="D15" s="49" t="s">
        <v>19</v>
      </c>
      <c r="E15" s="49">
        <f t="shared" ref="E15:E22" si="0">C15*1.1</f>
        <v>35.200000000000003</v>
      </c>
      <c r="F15" s="42" t="s">
        <v>19</v>
      </c>
      <c r="G15" s="50"/>
      <c r="H15" s="50"/>
      <c r="I15" s="56">
        <f t="shared" ref="I15:I20" si="1">E15*G15</f>
        <v>0</v>
      </c>
      <c r="J15" s="50">
        <f>E15*H15</f>
        <v>0</v>
      </c>
    </row>
    <row r="16" spans="2:10" ht="27.95" customHeight="1" x14ac:dyDescent="0.25">
      <c r="B16" s="48" t="s">
        <v>29</v>
      </c>
      <c r="C16" s="49">
        <f>C15*0.6</f>
        <v>19.2</v>
      </c>
      <c r="D16" s="49" t="s">
        <v>22</v>
      </c>
      <c r="E16" s="49">
        <f t="shared" si="0"/>
        <v>21.12</v>
      </c>
      <c r="F16" s="42" t="s">
        <v>22</v>
      </c>
      <c r="G16" s="50"/>
      <c r="H16" s="50"/>
      <c r="I16" s="56">
        <f t="shared" si="1"/>
        <v>0</v>
      </c>
      <c r="J16" s="50">
        <f t="shared" ref="J16:J20" si="2">E16*H16</f>
        <v>0</v>
      </c>
    </row>
    <row r="17" spans="2:10" ht="27.95" customHeight="1" x14ac:dyDescent="0.25">
      <c r="B17" s="72" t="s">
        <v>48</v>
      </c>
      <c r="C17" s="49">
        <f>3*1.2</f>
        <v>3.5999999999999996</v>
      </c>
      <c r="D17" s="49" t="s">
        <v>22</v>
      </c>
      <c r="E17" s="49">
        <f t="shared" si="0"/>
        <v>3.96</v>
      </c>
      <c r="F17" s="42" t="s">
        <v>22</v>
      </c>
      <c r="G17" s="50"/>
      <c r="H17" s="50"/>
      <c r="I17" s="56">
        <f t="shared" si="1"/>
        <v>0</v>
      </c>
      <c r="J17" s="50">
        <f t="shared" si="2"/>
        <v>0</v>
      </c>
    </row>
    <row r="18" spans="2:10" ht="27.95" customHeight="1" x14ac:dyDescent="0.25">
      <c r="B18" s="48" t="s">
        <v>30</v>
      </c>
      <c r="C18" s="58">
        <f>46.25*0.2*1.1</f>
        <v>10.175000000000001</v>
      </c>
      <c r="D18" s="49" t="s">
        <v>22</v>
      </c>
      <c r="E18" s="49">
        <f t="shared" si="0"/>
        <v>11.192500000000003</v>
      </c>
      <c r="F18" s="42" t="s">
        <v>22</v>
      </c>
      <c r="G18" s="50"/>
      <c r="H18" s="50"/>
      <c r="I18" s="56">
        <f t="shared" si="1"/>
        <v>0</v>
      </c>
      <c r="J18" s="50">
        <f t="shared" si="2"/>
        <v>0</v>
      </c>
    </row>
    <row r="19" spans="2:10" ht="27.95" customHeight="1" x14ac:dyDescent="0.25">
      <c r="B19" s="42" t="s">
        <v>31</v>
      </c>
      <c r="C19" s="88">
        <f>(46.25+2.15+2+5.62+3.4+2.35*4+5)*1.2</f>
        <v>88.583999999999989</v>
      </c>
      <c r="D19" s="49" t="s">
        <v>19</v>
      </c>
      <c r="E19" s="49">
        <f t="shared" si="0"/>
        <v>97.442399999999992</v>
      </c>
      <c r="F19" s="42" t="s">
        <v>19</v>
      </c>
      <c r="G19" s="50"/>
      <c r="H19" s="50"/>
      <c r="I19" s="56">
        <f t="shared" si="1"/>
        <v>0</v>
      </c>
      <c r="J19" s="50">
        <f t="shared" si="2"/>
        <v>0</v>
      </c>
    </row>
    <row r="20" spans="2:10" ht="27.95" customHeight="1" x14ac:dyDescent="0.25">
      <c r="B20" s="42" t="s">
        <v>32</v>
      </c>
      <c r="C20" s="74">
        <f>(C14+C16)*6</f>
        <v>631.20000000000005</v>
      </c>
      <c r="D20" s="42" t="s">
        <v>17</v>
      </c>
      <c r="E20" s="41">
        <f t="shared" si="0"/>
        <v>694.32</v>
      </c>
      <c r="F20" s="42" t="s">
        <v>17</v>
      </c>
      <c r="G20" s="50"/>
      <c r="H20" s="50"/>
      <c r="I20" s="56">
        <f t="shared" si="1"/>
        <v>0</v>
      </c>
      <c r="J20" s="50">
        <f t="shared" si="2"/>
        <v>0</v>
      </c>
    </row>
    <row r="21" spans="2:10" ht="27.95" customHeight="1" x14ac:dyDescent="0.25">
      <c r="B21" s="110"/>
      <c r="C21" s="111"/>
      <c r="D21" s="111"/>
      <c r="E21" s="111"/>
      <c r="F21" s="108"/>
      <c r="G21" s="50"/>
      <c r="H21" s="50"/>
      <c r="I21" s="106"/>
      <c r="J21" s="106"/>
    </row>
    <row r="22" spans="2:10" ht="27.95" customHeight="1" x14ac:dyDescent="0.25">
      <c r="B22" s="42" t="s">
        <v>33</v>
      </c>
      <c r="C22" s="93">
        <f>C14*0.1</f>
        <v>8.6</v>
      </c>
      <c r="D22" s="49" t="s">
        <v>22</v>
      </c>
      <c r="E22" s="49">
        <f t="shared" si="0"/>
        <v>9.4600000000000009</v>
      </c>
      <c r="F22" s="42" t="s">
        <v>22</v>
      </c>
      <c r="G22" s="50"/>
      <c r="H22" s="50"/>
      <c r="I22" s="56">
        <f>E22*G22</f>
        <v>0</v>
      </c>
      <c r="J22" s="50">
        <f>E22*H22</f>
        <v>0</v>
      </c>
    </row>
    <row r="23" spans="2:10" ht="27.95" customHeight="1" x14ac:dyDescent="0.25">
      <c r="B23" s="108"/>
      <c r="C23" s="108"/>
      <c r="D23" s="111"/>
      <c r="E23" s="111"/>
      <c r="F23" s="108"/>
      <c r="G23" s="50"/>
      <c r="H23" s="106"/>
      <c r="I23" s="106"/>
      <c r="J23" s="106"/>
    </row>
    <row r="24" spans="2:10" ht="27.95" customHeight="1" x14ac:dyDescent="0.25">
      <c r="B24" s="42"/>
      <c r="C24" s="42"/>
      <c r="D24" s="42"/>
      <c r="E24" s="42"/>
      <c r="F24" s="42"/>
      <c r="G24" s="50"/>
      <c r="H24" s="50"/>
      <c r="I24" s="57"/>
      <c r="J24" s="42"/>
    </row>
    <row r="25" spans="2:10" ht="27.95" customHeight="1" x14ac:dyDescent="0.25">
      <c r="B25" s="73" t="s">
        <v>143</v>
      </c>
      <c r="C25" s="49">
        <v>58</v>
      </c>
      <c r="D25" s="49" t="s">
        <v>22</v>
      </c>
      <c r="E25" s="49">
        <f>C25*1.1</f>
        <v>63.800000000000004</v>
      </c>
      <c r="F25" s="42" t="s">
        <v>22</v>
      </c>
      <c r="G25" s="50"/>
      <c r="H25" s="50"/>
      <c r="I25" s="56">
        <f>E25*G25</f>
        <v>0</v>
      </c>
      <c r="J25" s="50">
        <f>E25*H25</f>
        <v>0</v>
      </c>
    </row>
    <row r="26" spans="2:10" ht="27.95" customHeight="1" x14ac:dyDescent="0.25">
      <c r="B26" s="42"/>
      <c r="C26" s="42"/>
      <c r="D26" s="42"/>
      <c r="E26" s="42"/>
      <c r="F26" s="42"/>
      <c r="G26" s="50"/>
      <c r="H26" s="50"/>
      <c r="I26" s="57"/>
      <c r="J26" s="42"/>
    </row>
    <row r="27" spans="2:10" ht="27.95" customHeight="1" x14ac:dyDescent="0.25">
      <c r="B27" s="73" t="s">
        <v>47</v>
      </c>
      <c r="C27" s="49">
        <v>0</v>
      </c>
      <c r="D27" s="42" t="s">
        <v>22</v>
      </c>
      <c r="E27" s="49">
        <f>C27*1.1</f>
        <v>0</v>
      </c>
      <c r="F27" s="42" t="s">
        <v>22</v>
      </c>
      <c r="G27" s="50"/>
      <c r="H27" s="50"/>
      <c r="I27" s="56">
        <f>E27*G27</f>
        <v>0</v>
      </c>
      <c r="J27" s="50">
        <f>E27*H27</f>
        <v>0</v>
      </c>
    </row>
    <row r="28" spans="2:10" ht="27.95" customHeight="1" x14ac:dyDescent="0.25">
      <c r="B28" s="95" t="s">
        <v>59</v>
      </c>
      <c r="C28" s="66">
        <f>(13.5+7.5)*1.1</f>
        <v>23.1</v>
      </c>
      <c r="D28" s="49" t="s">
        <v>22</v>
      </c>
      <c r="E28" s="49">
        <f t="shared" ref="E28:E31" si="3">C28*1.1</f>
        <v>25.410000000000004</v>
      </c>
      <c r="F28" s="42" t="s">
        <v>22</v>
      </c>
      <c r="G28" s="50"/>
      <c r="H28" s="50"/>
      <c r="I28" s="56">
        <f>E28*G28</f>
        <v>0</v>
      </c>
      <c r="J28" s="50">
        <f t="shared" ref="J28:J31" si="4">E28*H28</f>
        <v>0</v>
      </c>
    </row>
    <row r="29" spans="2:10" ht="27.95" customHeight="1" x14ac:dyDescent="0.25">
      <c r="B29" s="95" t="s">
        <v>63</v>
      </c>
      <c r="C29" s="112">
        <f>6*0.75*1.35*1.1</f>
        <v>6.682500000000001</v>
      </c>
      <c r="D29" s="109" t="s">
        <v>22</v>
      </c>
      <c r="E29" s="109">
        <f t="shared" si="3"/>
        <v>7.3507500000000014</v>
      </c>
      <c r="F29" s="57" t="s">
        <v>22</v>
      </c>
      <c r="G29" s="56"/>
      <c r="H29" s="56"/>
      <c r="I29" s="56">
        <f>E29*G29</f>
        <v>0</v>
      </c>
      <c r="J29" s="56">
        <f>E29*H29</f>
        <v>0</v>
      </c>
    </row>
    <row r="30" spans="2:10" ht="27.95" customHeight="1" x14ac:dyDescent="0.25">
      <c r="B30" s="72" t="s">
        <v>64</v>
      </c>
      <c r="C30" s="49">
        <v>10</v>
      </c>
      <c r="D30" s="67" t="s">
        <v>17</v>
      </c>
      <c r="E30" s="67">
        <f t="shared" si="3"/>
        <v>11</v>
      </c>
      <c r="F30" s="68" t="s">
        <v>17</v>
      </c>
      <c r="G30" s="50"/>
      <c r="H30" s="50"/>
      <c r="I30" s="70">
        <f t="shared" ref="I30:I31" si="5">E30*G30</f>
        <v>0</v>
      </c>
      <c r="J30" s="69">
        <f t="shared" si="4"/>
        <v>0</v>
      </c>
    </row>
    <row r="31" spans="2:10" ht="24.95" customHeight="1" x14ac:dyDescent="0.25">
      <c r="B31" s="73" t="s">
        <v>35</v>
      </c>
      <c r="C31" s="93">
        <f>C14*0.1</f>
        <v>8.6</v>
      </c>
      <c r="D31" s="49" t="s">
        <v>22</v>
      </c>
      <c r="E31" s="49">
        <f t="shared" si="3"/>
        <v>9.4600000000000009</v>
      </c>
      <c r="F31" s="42" t="s">
        <v>22</v>
      </c>
      <c r="G31" s="50"/>
      <c r="H31" s="50"/>
      <c r="I31" s="56">
        <f t="shared" si="5"/>
        <v>0</v>
      </c>
      <c r="J31" s="50">
        <f t="shared" si="4"/>
        <v>0</v>
      </c>
    </row>
    <row r="32" spans="2:10" ht="24.95" customHeight="1" x14ac:dyDescent="0.25">
      <c r="B32" s="51" t="s">
        <v>6</v>
      </c>
      <c r="C32" s="51"/>
      <c r="D32" s="51"/>
      <c r="E32" s="51"/>
      <c r="F32" s="51"/>
      <c r="G32" s="51"/>
      <c r="H32" s="51"/>
      <c r="I32" s="52">
        <f>SUM(I14:I31)</f>
        <v>0</v>
      </c>
      <c r="J32" s="52">
        <f>SUM(J14:J31)</f>
        <v>0</v>
      </c>
    </row>
    <row r="33" spans="2:10" ht="24.95" customHeight="1" x14ac:dyDescent="0.25">
      <c r="I33" s="170">
        <f>I32+J32</f>
        <v>0</v>
      </c>
      <c r="J33" s="170"/>
    </row>
    <row r="34" spans="2:10" ht="24.95" customHeight="1" x14ac:dyDescent="0.25">
      <c r="B34" s="53" t="s">
        <v>36</v>
      </c>
      <c r="C34" s="54"/>
      <c r="D34" s="54"/>
      <c r="E34" s="54"/>
    </row>
    <row r="35" spans="2:10" ht="24.95" customHeight="1" x14ac:dyDescent="0.25">
      <c r="B35" s="42" t="s">
        <v>37</v>
      </c>
      <c r="C35" s="49">
        <f>C14</f>
        <v>86</v>
      </c>
      <c r="D35" s="49" t="s">
        <v>22</v>
      </c>
      <c r="E35" s="49">
        <f t="shared" ref="E35:E38" si="6">C35*1.1</f>
        <v>94.600000000000009</v>
      </c>
      <c r="F35" s="42" t="s">
        <v>22</v>
      </c>
      <c r="G35" s="50"/>
      <c r="H35" s="50"/>
      <c r="I35" s="56">
        <f t="shared" ref="I35:I38" si="7">E35*G35</f>
        <v>0</v>
      </c>
      <c r="J35" s="50">
        <f t="shared" ref="J35:J38" si="8">E35*H35</f>
        <v>0</v>
      </c>
    </row>
    <row r="36" spans="2:10" ht="24.95" customHeight="1" x14ac:dyDescent="0.25">
      <c r="B36" s="42" t="s">
        <v>38</v>
      </c>
      <c r="C36" s="49">
        <v>1</v>
      </c>
      <c r="D36" s="49" t="s">
        <v>18</v>
      </c>
      <c r="E36" s="49">
        <f t="shared" si="6"/>
        <v>1.1000000000000001</v>
      </c>
      <c r="F36" s="42" t="s">
        <v>18</v>
      </c>
      <c r="G36" s="50"/>
      <c r="H36" s="50"/>
      <c r="I36" s="56">
        <f t="shared" si="7"/>
        <v>0</v>
      </c>
      <c r="J36" s="50">
        <f t="shared" si="8"/>
        <v>0</v>
      </c>
    </row>
    <row r="37" spans="2:10" ht="24.95" customHeight="1" x14ac:dyDescent="0.25">
      <c r="B37" s="42" t="s">
        <v>67</v>
      </c>
      <c r="C37" s="49">
        <v>1</v>
      </c>
      <c r="D37" s="49" t="s">
        <v>18</v>
      </c>
      <c r="E37" s="49">
        <f t="shared" si="6"/>
        <v>1.1000000000000001</v>
      </c>
      <c r="F37" s="42" t="s">
        <v>18</v>
      </c>
      <c r="G37" s="50"/>
      <c r="H37" s="50"/>
      <c r="I37" s="56">
        <f t="shared" ref="I37" si="9">E37*G37</f>
        <v>0</v>
      </c>
      <c r="J37" s="50">
        <f t="shared" ref="J37" si="10">E37*H37</f>
        <v>0</v>
      </c>
    </row>
    <row r="38" spans="2:10" ht="24.95" customHeight="1" x14ac:dyDescent="0.25">
      <c r="B38" s="42" t="s">
        <v>44</v>
      </c>
      <c r="C38" s="49">
        <v>1</v>
      </c>
      <c r="D38" s="49" t="s">
        <v>18</v>
      </c>
      <c r="E38" s="49">
        <f t="shared" si="6"/>
        <v>1.1000000000000001</v>
      </c>
      <c r="F38" s="49" t="s">
        <v>18</v>
      </c>
      <c r="G38" s="50"/>
      <c r="H38" s="50"/>
      <c r="I38" s="56">
        <f t="shared" si="7"/>
        <v>0</v>
      </c>
      <c r="J38" s="50">
        <f t="shared" si="8"/>
        <v>0</v>
      </c>
    </row>
    <row r="39" spans="2:10" ht="24.95" customHeight="1" x14ac:dyDescent="0.25">
      <c r="B39" s="51" t="s">
        <v>6</v>
      </c>
      <c r="C39" s="51"/>
      <c r="D39" s="51"/>
      <c r="E39" s="51"/>
      <c r="F39" s="51"/>
      <c r="G39" s="51"/>
      <c r="H39" s="51"/>
      <c r="I39" s="52">
        <f>SUM(I35:I38)</f>
        <v>0</v>
      </c>
      <c r="J39" s="52">
        <f>SUM(J35:J38)</f>
        <v>0</v>
      </c>
    </row>
    <row r="40" spans="2:10" ht="24" customHeight="1" x14ac:dyDescent="0.25">
      <c r="I40" s="170">
        <f>I39+J39</f>
        <v>0</v>
      </c>
      <c r="J40" s="170"/>
    </row>
    <row r="41" spans="2:10" ht="24" customHeight="1" x14ac:dyDescent="0.25"/>
    <row r="42" spans="2:10" ht="27.75" customHeight="1" x14ac:dyDescent="0.25">
      <c r="B42" s="46" t="s">
        <v>39</v>
      </c>
      <c r="C42" s="51"/>
      <c r="D42" s="51"/>
      <c r="E42" s="51"/>
      <c r="F42" s="51"/>
      <c r="G42" s="51"/>
      <c r="H42" s="51"/>
      <c r="I42" s="52">
        <f>I32+I39</f>
        <v>0</v>
      </c>
      <c r="J42" s="52">
        <f>J32+J39</f>
        <v>0</v>
      </c>
    </row>
    <row r="43" spans="2:10" ht="33" customHeight="1" x14ac:dyDescent="0.25">
      <c r="H43" s="55" t="s">
        <v>40</v>
      </c>
      <c r="I43" s="170">
        <f>I42+J42</f>
        <v>0</v>
      </c>
      <c r="J43" s="170"/>
    </row>
  </sheetData>
  <mergeCells count="12">
    <mergeCell ref="I40:J40"/>
    <mergeCell ref="I43:J43"/>
    <mergeCell ref="B10:G10"/>
    <mergeCell ref="B11:G11"/>
    <mergeCell ref="C13:D13"/>
    <mergeCell ref="E13:F13"/>
    <mergeCell ref="I33:J33"/>
    <mergeCell ref="B3:J3"/>
    <mergeCell ref="B6:G6"/>
    <mergeCell ref="B7:G7"/>
    <mergeCell ref="B8:G8"/>
    <mergeCell ref="B9:G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fitToHeight="2" orientation="portrait" r:id="rId1"/>
  <headerFooter>
    <oddHeader xml:space="preserve">&amp;L
</oddHead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4</vt:i4>
      </vt:variant>
    </vt:vector>
  </HeadingPairs>
  <TitlesOfParts>
    <vt:vector size="8" baseType="lpstr">
      <vt:lpstr>Főösszesítő</vt:lpstr>
      <vt:lpstr>ORVOSI Burkolás + szaniter </vt:lpstr>
      <vt:lpstr>ORVOSI Hőszigetelés</vt:lpstr>
      <vt:lpstr>Hőszigetelés LAKÁS</vt:lpstr>
      <vt:lpstr>Főösszesítő!Nyomtatási_terület</vt:lpstr>
      <vt:lpstr>'Hőszigetelés LAKÁS'!Nyomtatási_terület</vt:lpstr>
      <vt:lpstr>'ORVOSI Burkolás + szaniter '!Nyomtatási_terület</vt:lpstr>
      <vt:lpstr>'ORVOSI Hőszigetelés'!Nyomtatási_terület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</dc:creator>
  <cp:lastModifiedBy>admin</cp:lastModifiedBy>
  <cp:lastPrinted>2017-11-29T09:48:08Z</cp:lastPrinted>
  <dcterms:created xsi:type="dcterms:W3CDTF">2015-09-11T11:39:16Z</dcterms:created>
  <dcterms:modified xsi:type="dcterms:W3CDTF">2018-02-21T09:10:13Z</dcterms:modified>
</cp:coreProperties>
</file>